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activeTab="0"/>
  </bookViews>
  <sheets>
    <sheet name="como funciona la hoja" sheetId="1" r:id="rId1"/>
    <sheet name="Hoja5" sheetId="2" r:id="rId2"/>
    <sheet name="Hoja1" sheetId="3" r:id="rId3"/>
    <sheet name="Hoja3" sheetId="4" r:id="rId4"/>
    <sheet name="Hoja4" sheetId="5" r:id="rId5"/>
    <sheet name="Hoja6" sheetId="6" r:id="rId6"/>
    <sheet name="Hoja2" sheetId="7" r:id="rId7"/>
    <sheet name="AGW-MM" sheetId="8" r:id="rId8"/>
  </sheets>
  <definedNames/>
  <calcPr fullCalcOnLoad="1"/>
</workbook>
</file>

<file path=xl/comments3.xml><?xml version="1.0" encoding="utf-8"?>
<comments xmlns="http://schemas.openxmlformats.org/spreadsheetml/2006/main">
  <authors>
    <author>drodriguez</author>
  </authors>
  <commentList>
    <comment ref="G7" authorId="0">
      <text>
        <r>
          <rPr>
            <b/>
            <sz val="7"/>
            <rFont val="Tahoma"/>
            <family val="2"/>
          </rPr>
          <t xml:space="preserve">- Aérea: </t>
        </r>
        <r>
          <rPr>
            <sz val="7"/>
            <rFont val="Tahoma"/>
            <family val="2"/>
          </rPr>
          <t xml:space="preserve">Instalación al aire en galerías ventiladas; XLPE; Cable Multipolar; Tªaire=40º.
</t>
        </r>
        <r>
          <rPr>
            <b/>
            <sz val="7"/>
            <rFont val="Tahoma"/>
            <family val="2"/>
          </rPr>
          <t>- Enterrada:</t>
        </r>
        <r>
          <rPr>
            <sz val="7"/>
            <rFont val="Tahoma"/>
            <family val="2"/>
          </rPr>
          <t xml:space="preserve"> XLPE; Cable Multipolar; Tªterr=25ºC; Profundidad=0,70m; Rterreno=1Km/W.
</t>
        </r>
        <r>
          <rPr>
            <b/>
            <sz val="7"/>
            <rFont val="Tahoma"/>
            <family val="2"/>
          </rPr>
          <t xml:space="preserve">- Interior:  </t>
        </r>
        <r>
          <rPr>
            <sz val="7"/>
            <rFont val="Tahoma"/>
            <family val="2"/>
          </rPr>
          <t>Cables Multiconductores en Tubos en Montaje Superficial o Empotrados en Obra; XLPE.</t>
        </r>
      </text>
    </comment>
    <comment ref="S7" authorId="0">
      <text>
        <r>
          <rPr>
            <b/>
            <sz val="7"/>
            <rFont val="Tahoma"/>
            <family val="2"/>
          </rPr>
          <t>1: Caída de Tensión.
2: Criterio Térmico.</t>
        </r>
      </text>
    </comment>
  </commentList>
</comments>
</file>

<file path=xl/comments4.xml><?xml version="1.0" encoding="utf-8"?>
<comments xmlns="http://schemas.openxmlformats.org/spreadsheetml/2006/main">
  <authors>
    <author>drodriguez</author>
  </authors>
  <commentList>
    <comment ref="D26" authorId="0">
      <text>
        <r>
          <rPr>
            <b/>
            <sz val="7"/>
            <rFont val="Tahoma"/>
            <family val="2"/>
          </rPr>
          <t>Factor de Correción</t>
        </r>
      </text>
    </comment>
    <comment ref="C26" authorId="0">
      <text>
        <r>
          <rPr>
            <b/>
            <sz val="7"/>
            <rFont val="Tahoma"/>
            <family val="2"/>
          </rPr>
          <t>Tabla</t>
        </r>
      </text>
    </comment>
  </commentList>
</comments>
</file>

<file path=xl/sharedStrings.xml><?xml version="1.0" encoding="utf-8"?>
<sst xmlns="http://schemas.openxmlformats.org/spreadsheetml/2006/main" count="241" uniqueCount="151">
  <si>
    <t>Tipo</t>
  </si>
  <si>
    <t>Interior</t>
  </si>
  <si>
    <t>Aérea</t>
  </si>
  <si>
    <t>Enterrada</t>
  </si>
  <si>
    <t>DC</t>
  </si>
  <si>
    <t>Monofásica</t>
  </si>
  <si>
    <t>Trifásica</t>
  </si>
  <si>
    <r>
      <t>ENTERRADA</t>
    </r>
    <r>
      <rPr>
        <sz val="8"/>
        <rFont val="Arial"/>
        <family val="0"/>
      </rPr>
      <t>: Instalación Enterrada; XLPE; Cable Multipolar; Tªterr=25ºC; Profundidad=0,70m; Rterreno=1Km/W  [ITC-BT-07 p.15]</t>
    </r>
  </si>
  <si>
    <t>bipolar</t>
  </si>
  <si>
    <t>tetrapolar</t>
  </si>
  <si>
    <t>Longitud (m)</t>
  </si>
  <si>
    <t>Ubicación</t>
  </si>
  <si>
    <t>Tensión (V)</t>
  </si>
  <si>
    <t>Intensidad (A)</t>
  </si>
  <si>
    <t>TRAMO</t>
  </si>
  <si>
    <t>Caída de tensión (%)</t>
  </si>
  <si>
    <r>
      <t>INTERIOR</t>
    </r>
    <r>
      <rPr>
        <sz val="8"/>
        <rFont val="Arial"/>
        <family val="0"/>
      </rPr>
      <t>: Cables Multiconductores en Tubos en Montaje Superficial o Empotrados en Obra; XLPE.  [ITC-BT-19 p.4]</t>
    </r>
  </si>
  <si>
    <r>
      <t>AÉREA</t>
    </r>
    <r>
      <rPr>
        <sz val="8"/>
        <rFont val="Arial"/>
        <family val="0"/>
      </rPr>
      <t>: Instalación al aire en galerías ventiladas; XLPE; Cable Multipolar; Tªaire=40º  [ITC-BT-07 p.21]</t>
    </r>
  </si>
  <si>
    <t>AÉREA</t>
  </si>
  <si>
    <t>ENTERRADA</t>
  </si>
  <si>
    <t>INTERIOR</t>
  </si>
  <si>
    <t>Cálculo de Factor de Correción</t>
  </si>
  <si>
    <t>Factor de Correción</t>
  </si>
  <si>
    <t>Vmpp (V):</t>
  </si>
  <si>
    <t>Icc (A):</t>
  </si>
  <si>
    <t>Nº de módulos por serie:</t>
  </si>
  <si>
    <r>
      <t>Temperatura de servicio θ</t>
    </r>
    <r>
      <rPr>
        <b/>
        <vertAlign val="subscript"/>
        <sz val="10"/>
        <rFont val="Arial"/>
        <family val="2"/>
      </rPr>
      <t>s</t>
    </r>
  </si>
  <si>
    <t>(ºC)</t>
  </si>
  <si>
    <r>
      <t>Temperatura del terreno, θ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, en ºC</t>
    </r>
  </si>
  <si>
    <t>15 .</t>
  </si>
  <si>
    <t>1.11</t>
  </si>
  <si>
    <t>1.07</t>
  </si>
  <si>
    <t>1.04</t>
  </si>
  <si>
    <t>' 1</t>
  </si>
  <si>
    <t>0.96</t>
  </si>
  <si>
    <t>0.92</t>
  </si>
  <si>
    <t>0.88</t>
  </si>
  <si>
    <t>0.83</t>
  </si>
  <si>
    <t>0.78</t>
  </si>
  <si>
    <t>1.15</t>
  </si>
  <si>
    <t>1.05</t>
  </si>
  <si>
    <t>0.94</t>
  </si>
  <si>
    <t>0.82</t>
  </si>
  <si>
    <t>0.75</t>
  </si>
  <si>
    <t>0.67</t>
  </si>
  <si>
    <t>Tipo de cable</t>
  </si>
  <si>
    <t>Resistividad térmica del terreno, en K.m/W</t>
  </si>
  <si>
    <t>0.80</t>
  </si>
  <si>
    <t>0.85</t>
  </si>
  <si>
    <t>0.90</t>
  </si>
  <si>
    <t>1.00</t>
  </si>
  <si>
    <t>1.10</t>
  </si>
  <si>
    <t>1.20</t>
  </si>
  <si>
    <t>1.40</t>
  </si>
  <si>
    <t>1.65</t>
  </si>
  <si>
    <t>2.00</t>
  </si>
  <si>
    <t>2.50</t>
  </si>
  <si>
    <t>2.80</t>
  </si>
  <si>
    <t>Unipolar</t>
  </si>
  <si>
    <t>1.09</t>
  </si>
  <si>
    <t>1.06</t>
  </si>
  <si>
    <t>0.93</t>
  </si>
  <si>
    <t>0.87</t>
  </si>
  <si>
    <t>0.81</t>
  </si>
  <si>
    <t>0.68</t>
  </si>
  <si>
    <t>0.66</t>
  </si>
  <si>
    <t>Tripolar</t>
  </si>
  <si>
    <t>1.03</t>
  </si>
  <si>
    <t>0.97</t>
  </si>
  <si>
    <t>0.89</t>
  </si>
  <si>
    <t>0.84</t>
  </si>
  <si>
    <t>0.71</t>
  </si>
  <si>
    <t>0.69</t>
  </si>
  <si>
    <t>Profundidad de</t>
  </si>
  <si>
    <t>instalación (m)</t>
  </si>
  <si>
    <t xml:space="preserve">Factor de corrección </t>
  </si>
  <si>
    <t>Temperatura de</t>
  </si>
  <si>
    <r>
      <t>servicio θ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en °C</t>
    </r>
  </si>
  <si>
    <r>
      <t>Temperatura ambiente θ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, en °C</t>
    </r>
  </si>
  <si>
    <t>1.27</t>
  </si>
  <si>
    <t>1.22</t>
  </si>
  <si>
    <t>1.18</t>
  </si>
  <si>
    <t>1.14</t>
  </si>
  <si>
    <t>0.95</t>
  </si>
  <si>
    <t>0.77</t>
  </si>
  <si>
    <t>1.41</t>
  </si>
  <si>
    <t>1.35</t>
  </si>
  <si>
    <t>1.29</t>
  </si>
  <si>
    <t>1.08</t>
  </si>
  <si>
    <t>0.91</t>
  </si>
  <si>
    <t>0.58</t>
  </si>
  <si>
    <t>aérea</t>
  </si>
  <si>
    <t>enterrada</t>
  </si>
  <si>
    <t>Tªamb del cable (ºC)</t>
  </si>
  <si>
    <t>Tªmax del cable (ºC)</t>
  </si>
  <si>
    <t>Tªreal del cable (ºC)</t>
  </si>
  <si>
    <t>Resistividad</t>
  </si>
  <si>
    <t>Sección th.1 (mm2)</t>
  </si>
  <si>
    <t>Sección th.2 (mm2)</t>
  </si>
  <si>
    <t>C. Térmico:</t>
  </si>
  <si>
    <t>TOTAL:</t>
  </si>
  <si>
    <t>Sección real1 (mm2)</t>
  </si>
  <si>
    <t>Sth2:</t>
  </si>
  <si>
    <t>total1:</t>
  </si>
  <si>
    <t>Max de las dos iteraciones</t>
  </si>
  <si>
    <t>Sección Real (mm2)</t>
  </si>
  <si>
    <t>(ct)</t>
  </si>
  <si>
    <t>C. Tensión 1:</t>
  </si>
  <si>
    <t>1: Caída de tensión</t>
  </si>
  <si>
    <t>2: Criterio térmico</t>
  </si>
  <si>
    <t>Criterio</t>
  </si>
  <si>
    <t>Intesidad Mx admitida (A)</t>
  </si>
  <si>
    <t>La de 4 mm2</t>
  </si>
  <si>
    <t>TEMP2</t>
  </si>
  <si>
    <t>RESIS2</t>
  </si>
  <si>
    <t>CAIDA REAL</t>
  </si>
  <si>
    <t>Sección (mm²)</t>
  </si>
  <si>
    <t>Caida tensión</t>
  </si>
  <si>
    <t>Caida tensión PERMITIDA</t>
  </si>
  <si>
    <t>UBICACIÓN</t>
  </si>
  <si>
    <t>TIPO</t>
  </si>
  <si>
    <t>FACTOR DE CORRECCIÓN</t>
  </si>
  <si>
    <t>A-123</t>
  </si>
  <si>
    <t>NUM</t>
  </si>
  <si>
    <t>Caida tensión real</t>
  </si>
  <si>
    <t>Caida tensión maxima</t>
  </si>
  <si>
    <t>UNIPOLARr</t>
  </si>
  <si>
    <t>Protección Magnet. (A)</t>
  </si>
  <si>
    <t>corriente corto circuito</t>
  </si>
  <si>
    <t>POT CALCULO</t>
  </si>
  <si>
    <t>POT MAX AD</t>
  </si>
  <si>
    <t>I PROTECCIÓN</t>
  </si>
  <si>
    <t>calibre</t>
  </si>
  <si>
    <t>Icortocircuito(A)</t>
  </si>
  <si>
    <t>Imax admisible</t>
  </si>
  <si>
    <t>Max I</t>
  </si>
  <si>
    <t xml:space="preserve">Protección </t>
  </si>
  <si>
    <t xml:space="preserve">AWG  </t>
  </si>
  <si>
    <t xml:space="preserve">Diametro  </t>
  </si>
  <si>
    <t xml:space="preserve">mm2  </t>
  </si>
  <si>
    <t>panel 1 caja de conexiones continua</t>
  </si>
  <si>
    <t>panel 2 caja de conexiones continua</t>
  </si>
  <si>
    <t>panel 3 caja de conexiones continua</t>
  </si>
  <si>
    <t>panel 4 caja de conexiones continua</t>
  </si>
  <si>
    <t>caja de conexiones regulador</t>
  </si>
  <si>
    <t>regulador baterias</t>
  </si>
  <si>
    <t>baterias inversor</t>
  </si>
  <si>
    <t>inversor caja protecciones</t>
  </si>
  <si>
    <t xml:space="preserve">caja protecciones cuadro </t>
  </si>
  <si>
    <t>cuadro circuito 1</t>
  </si>
  <si>
    <t>cuadro circuito 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</si>
</sst>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"/>
    <numFmt numFmtId="166" formatCode="0.0000"/>
    <numFmt numFmtId="167" formatCode="0.0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00"/>
    <numFmt numFmtId="174" formatCode="#,##0.00000"/>
    <numFmt numFmtId="175" formatCode="#,##0.000"/>
  </numFmts>
  <fonts count="16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0"/>
      <name val="Arial"/>
      <family val="2"/>
    </font>
    <font>
      <b/>
      <sz val="7"/>
      <name val="Tahoma"/>
      <family val="2"/>
    </font>
    <font>
      <sz val="7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u val="single"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2" fontId="8" fillId="4" borderId="1" xfId="0" applyNumberFormat="1" applyFont="1" applyFill="1" applyBorder="1" applyAlignment="1">
      <alignment horizontal="center" vertical="center"/>
    </xf>
    <xf numFmtId="10" fontId="3" fillId="4" borderId="6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164" fontId="3" fillId="4" borderId="2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wrapText="1"/>
    </xf>
    <xf numFmtId="0" fontId="9" fillId="7" borderId="28" xfId="0" applyFont="1" applyFill="1" applyBorder="1" applyAlignment="1">
      <alignment horizontal="center" wrapText="1"/>
    </xf>
    <xf numFmtId="0" fontId="9" fillId="7" borderId="29" xfId="0" applyFont="1" applyFill="1" applyBorder="1" applyAlignment="1">
      <alignment horizontal="center" wrapText="1"/>
    </xf>
    <xf numFmtId="0" fontId="0" fillId="8" borderId="29" xfId="0" applyFont="1" applyFill="1" applyBorder="1" applyAlignment="1">
      <alignment horizontal="center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3" fillId="2" borderId="23" xfId="0" applyFont="1" applyFill="1" applyBorder="1" applyAlignment="1">
      <alignment horizontal="center" vertical="center"/>
    </xf>
    <xf numFmtId="174" fontId="3" fillId="2" borderId="6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2" fontId="3" fillId="2" borderId="3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25" xfId="0" applyFont="1" applyFill="1" applyBorder="1" applyAlignment="1">
      <alignment horizontal="center" vertical="center"/>
    </xf>
    <xf numFmtId="2" fontId="1" fillId="2" borderId="3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175" fontId="3" fillId="0" borderId="23" xfId="0" applyNumberFormat="1" applyFont="1" applyFill="1" applyBorder="1" applyAlignment="1">
      <alignment horizontal="center" vertical="center"/>
    </xf>
    <xf numFmtId="0" fontId="3" fillId="2" borderId="30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8" fontId="3" fillId="0" borderId="7" xfId="0" applyNumberFormat="1" applyFont="1" applyFill="1" applyBorder="1" applyAlignment="1">
      <alignment horizontal="center" vertical="center"/>
    </xf>
    <xf numFmtId="1" fontId="1" fillId="2" borderId="25" xfId="0" applyNumberFormat="1" applyFont="1" applyFill="1" applyBorder="1" applyAlignment="1">
      <alignment horizontal="center" vertical="center"/>
    </xf>
    <xf numFmtId="1" fontId="2" fillId="9" borderId="25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0" fontId="3" fillId="2" borderId="0" xfId="0" applyNumberFormat="1" applyFont="1" applyFill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168" fontId="3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0" fontId="0" fillId="9" borderId="1" xfId="0" applyFill="1" applyBorder="1" applyAlignment="1">
      <alignment horizontal="center"/>
    </xf>
    <xf numFmtId="10" fontId="0" fillId="9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3" fillId="10" borderId="1" xfId="0" applyNumberFormat="1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3" fillId="2" borderId="0" xfId="0" applyNumberFormat="1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9" borderId="1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2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10" fontId="0" fillId="0" borderId="32" xfId="0" applyNumberFormat="1" applyFont="1" applyBorder="1" applyAlignment="1">
      <alignment horizontal="center"/>
    </xf>
    <xf numFmtId="0" fontId="9" fillId="7" borderId="27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33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3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0" fontId="8" fillId="11" borderId="22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8" borderId="27" xfId="0" applyFont="1" applyFill="1" applyBorder="1" applyAlignment="1">
      <alignment horizontal="center" wrapText="1"/>
    </xf>
    <xf numFmtId="0" fontId="0" fillId="8" borderId="28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9" fillId="7" borderId="39" xfId="0" applyFont="1" applyFill="1" applyBorder="1" applyAlignment="1">
      <alignment horizontal="center" wrapText="1"/>
    </xf>
    <xf numFmtId="0" fontId="9" fillId="7" borderId="40" xfId="0" applyFont="1" applyFill="1" applyBorder="1" applyAlignment="1">
      <alignment horizontal="center" wrapText="1"/>
    </xf>
    <xf numFmtId="0" fontId="9" fillId="7" borderId="41" xfId="0" applyFont="1" applyFill="1" applyBorder="1" applyAlignment="1">
      <alignment horizontal="center" wrapText="1"/>
    </xf>
    <xf numFmtId="0" fontId="9" fillId="7" borderId="2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123825</xdr:rowOff>
    </xdr:from>
    <xdr:to>
      <xdr:col>7</xdr:col>
      <xdr:colOff>238125</xdr:colOff>
      <xdr:row>29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4325" y="123825"/>
          <a:ext cx="5257800" cy="467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0-las macros deben de estar habilitadas
1-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Solo se rellenan datos en la Hoja 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las demas hojas son para los calculos e información si se modifican o se cambian de nombre estas hojas no funciona.
   En la Hoja 5 se rellenan las casillas blancas a partir de la fila 17, las casillas naranjas son las que calcula la hoja.
2 al pinchar en la casilla "ubicación" de cada fila se habre un despegable en la que se introduce la ubicación del tipo de instalación según el rbt. hay interior aerea y enterrada.
3- en tipo se seleciona tipo de tensión de la misma manera que ubicación. hay tension dc monofasica y trifasica.
4-el factor de correccion es el que dice el RBT según las condiciones de la instalación. Para un calculo simple  dejarlo en 1.
5-es importante que cada vez que se rellene una fila la casilla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se rellene, para el primer circuito num=1, para el segundo num=2....
6-cuando todo esto esta completado se hace click en el boton calcular. Al hacer esto la pantalla vibra y se van rellenando las casillas naranjas.
8-para hacer un calculo nuevo solo hay que modificar las casillas blancas a partir de la fila 17
7-espero que os sirva, por favor mandarme los fallos y las sugerencias.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A1"/>
  <sheetViews>
    <sheetView tabSelected="1" workbookViewId="0" topLeftCell="A1">
      <selection activeCell="K10" sqref="K10"/>
    </sheetView>
  </sheetViews>
  <sheetFormatPr defaultColWidth="11.421875" defaultRowHeight="12.75"/>
  <sheetData>
    <row r="5" ht="12.75" customHeight="1"/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3:N84"/>
  <sheetViews>
    <sheetView workbookViewId="0" topLeftCell="A1">
      <selection activeCell="J19" sqref="J19"/>
    </sheetView>
  </sheetViews>
  <sheetFormatPr defaultColWidth="11.421875" defaultRowHeight="12.75"/>
  <cols>
    <col min="1" max="1" width="5.7109375" style="107" customWidth="1"/>
    <col min="2" max="2" width="35.28125" style="107" customWidth="1"/>
    <col min="3" max="3" width="9.8515625" style="107" customWidth="1"/>
    <col min="4" max="4" width="9.57421875" style="107" customWidth="1"/>
    <col min="5" max="5" width="10.421875" style="107" customWidth="1"/>
    <col min="6" max="6" width="12.57421875" style="107" customWidth="1"/>
    <col min="7" max="7" width="10.421875" style="107" customWidth="1"/>
    <col min="8" max="8" width="9.8515625" style="107" customWidth="1"/>
    <col min="9" max="9" width="10.8515625" style="107" customWidth="1"/>
    <col min="10" max="10" width="8.00390625" style="107" customWidth="1"/>
    <col min="11" max="11" width="10.28125" style="107" customWidth="1"/>
    <col min="12" max="12" width="13.140625" style="107" customWidth="1"/>
    <col min="13" max="13" width="9.7109375" style="111" customWidth="1"/>
    <col min="14" max="14" width="18.57421875" style="107" customWidth="1"/>
  </cols>
  <sheetData>
    <row r="3" spans="1:14" ht="12.75">
      <c r="A3" s="106">
        <v>16</v>
      </c>
      <c r="M3" s="111" t="s">
        <v>2</v>
      </c>
      <c r="N3" s="107" t="s">
        <v>4</v>
      </c>
    </row>
    <row r="4" spans="1:14" ht="12.75">
      <c r="A4" s="122" t="s">
        <v>123</v>
      </c>
      <c r="B4" s="122" t="s">
        <v>14</v>
      </c>
      <c r="C4" s="124" t="s">
        <v>12</v>
      </c>
      <c r="D4" s="124" t="s">
        <v>13</v>
      </c>
      <c r="E4" s="124" t="s">
        <v>10</v>
      </c>
      <c r="F4" s="124" t="s">
        <v>118</v>
      </c>
      <c r="G4" s="124" t="s">
        <v>119</v>
      </c>
      <c r="H4" s="124" t="s">
        <v>120</v>
      </c>
      <c r="I4" s="124" t="s">
        <v>121</v>
      </c>
      <c r="M4" s="111" t="s">
        <v>3</v>
      </c>
      <c r="N4" s="107" t="s">
        <v>5</v>
      </c>
    </row>
    <row r="5" spans="1:14" ht="13.5" thickBot="1">
      <c r="A5" s="122"/>
      <c r="B5" s="122"/>
      <c r="C5" s="124"/>
      <c r="D5" s="124"/>
      <c r="E5" s="124"/>
      <c r="F5" s="124"/>
      <c r="G5" s="124"/>
      <c r="H5" s="124"/>
      <c r="I5" s="124"/>
      <c r="M5" s="111" t="s">
        <v>1</v>
      </c>
      <c r="N5" s="107" t="s">
        <v>6</v>
      </c>
    </row>
    <row r="6" spans="1:9" ht="12.75" customHeight="1" thickBot="1">
      <c r="A6" s="102">
        <v>11</v>
      </c>
      <c r="B6" s="114" t="s">
        <v>150</v>
      </c>
      <c r="C6" s="115">
        <v>230</v>
      </c>
      <c r="D6" s="115">
        <v>6</v>
      </c>
      <c r="E6" s="115">
        <v>20</v>
      </c>
      <c r="F6" s="116">
        <v>0.01</v>
      </c>
      <c r="G6" s="116" t="s">
        <v>1</v>
      </c>
      <c r="H6" s="103" t="s">
        <v>5</v>
      </c>
      <c r="I6" s="115">
        <v>1</v>
      </c>
    </row>
    <row r="7" spans="1:9" ht="12.75">
      <c r="A7" s="102"/>
      <c r="B7" s="102"/>
      <c r="C7" s="102"/>
      <c r="D7" s="102"/>
      <c r="E7" s="102"/>
      <c r="F7" s="104"/>
      <c r="G7" s="103"/>
      <c r="H7" s="103"/>
      <c r="I7" s="102"/>
    </row>
    <row r="14" ht="12.75">
      <c r="H14" s="108"/>
    </row>
    <row r="15" spans="1:14" ht="12.75" customHeight="1">
      <c r="A15" s="122" t="s">
        <v>123</v>
      </c>
      <c r="B15" s="122" t="s">
        <v>14</v>
      </c>
      <c r="C15" s="124" t="s">
        <v>12</v>
      </c>
      <c r="D15" s="124" t="s">
        <v>13</v>
      </c>
      <c r="E15" s="124" t="s">
        <v>10</v>
      </c>
      <c r="F15" s="124" t="s">
        <v>125</v>
      </c>
      <c r="G15" s="124" t="s">
        <v>119</v>
      </c>
      <c r="H15" s="124" t="s">
        <v>120</v>
      </c>
      <c r="I15" s="124" t="s">
        <v>121</v>
      </c>
      <c r="J15" s="124" t="s">
        <v>116</v>
      </c>
      <c r="K15" s="124" t="s">
        <v>124</v>
      </c>
      <c r="L15" s="120" t="s">
        <v>134</v>
      </c>
      <c r="M15" s="118" t="s">
        <v>133</v>
      </c>
      <c r="N15" s="120" t="s">
        <v>136</v>
      </c>
    </row>
    <row r="16" spans="1:14" ht="18.75" customHeight="1" thickBot="1">
      <c r="A16" s="123"/>
      <c r="B16" s="123"/>
      <c r="C16" s="125"/>
      <c r="D16" s="125"/>
      <c r="E16" s="125"/>
      <c r="F16" s="125"/>
      <c r="G16" s="125"/>
      <c r="H16" s="125"/>
      <c r="I16" s="125"/>
      <c r="J16" s="125"/>
      <c r="K16" s="125"/>
      <c r="L16" s="121"/>
      <c r="M16" s="119"/>
      <c r="N16" s="121"/>
    </row>
    <row r="17" spans="1:14" ht="13.5" thickBot="1">
      <c r="A17" s="102">
        <v>1</v>
      </c>
      <c r="B17" s="114" t="s">
        <v>140</v>
      </c>
      <c r="C17" s="115">
        <v>24</v>
      </c>
      <c r="D17" s="115">
        <v>5</v>
      </c>
      <c r="E17" s="115">
        <v>2</v>
      </c>
      <c r="F17" s="116">
        <v>0.01</v>
      </c>
      <c r="G17" s="116" t="s">
        <v>1</v>
      </c>
      <c r="H17" s="103" t="s">
        <v>4</v>
      </c>
      <c r="I17" s="115">
        <v>1</v>
      </c>
      <c r="J17" s="100"/>
      <c r="K17" s="101"/>
      <c r="L17" s="105"/>
      <c r="M17" s="112"/>
      <c r="N17" s="105"/>
    </row>
    <row r="18" spans="1:14" ht="13.5" thickBot="1">
      <c r="A18" s="102">
        <v>2</v>
      </c>
      <c r="B18" s="114" t="s">
        <v>141</v>
      </c>
      <c r="C18" s="115">
        <v>24</v>
      </c>
      <c r="D18" s="115">
        <v>5</v>
      </c>
      <c r="E18" s="115">
        <v>1</v>
      </c>
      <c r="F18" s="116">
        <v>0.01</v>
      </c>
      <c r="G18" s="116" t="s">
        <v>1</v>
      </c>
      <c r="H18" s="103" t="s">
        <v>4</v>
      </c>
      <c r="I18" s="115">
        <v>1</v>
      </c>
      <c r="J18" s="100"/>
      <c r="K18" s="101"/>
      <c r="L18" s="105"/>
      <c r="M18" s="112"/>
      <c r="N18" s="105"/>
    </row>
    <row r="19" spans="1:14" ht="13.5" thickBot="1">
      <c r="A19" s="102">
        <v>3</v>
      </c>
      <c r="B19" s="114" t="s">
        <v>142</v>
      </c>
      <c r="C19" s="115">
        <v>24</v>
      </c>
      <c r="D19" s="115">
        <v>5</v>
      </c>
      <c r="E19" s="115">
        <v>1</v>
      </c>
      <c r="F19" s="116">
        <v>0.01</v>
      </c>
      <c r="G19" s="116" t="s">
        <v>1</v>
      </c>
      <c r="H19" s="103" t="s">
        <v>4</v>
      </c>
      <c r="I19" s="115">
        <v>1</v>
      </c>
      <c r="J19" s="100"/>
      <c r="K19" s="101"/>
      <c r="L19" s="105"/>
      <c r="M19" s="112"/>
      <c r="N19" s="105"/>
    </row>
    <row r="20" spans="1:14" ht="13.5" thickBot="1">
      <c r="A20" s="102">
        <v>4</v>
      </c>
      <c r="B20" s="114" t="s">
        <v>143</v>
      </c>
      <c r="C20" s="115">
        <v>24</v>
      </c>
      <c r="D20" s="115">
        <v>5</v>
      </c>
      <c r="E20" s="115">
        <v>2</v>
      </c>
      <c r="F20" s="116">
        <v>0.01</v>
      </c>
      <c r="G20" s="116" t="s">
        <v>1</v>
      </c>
      <c r="H20" s="103" t="s">
        <v>4</v>
      </c>
      <c r="I20" s="115">
        <v>1</v>
      </c>
      <c r="J20" s="100"/>
      <c r="K20" s="101"/>
      <c r="L20" s="105"/>
      <c r="M20" s="112"/>
      <c r="N20" s="105"/>
    </row>
    <row r="21" spans="1:14" ht="13.5" thickBot="1">
      <c r="A21" s="102">
        <v>5</v>
      </c>
      <c r="B21" s="114" t="s">
        <v>144</v>
      </c>
      <c r="C21" s="115">
        <v>24</v>
      </c>
      <c r="D21" s="115">
        <v>20</v>
      </c>
      <c r="E21" s="115">
        <v>10</v>
      </c>
      <c r="F21" s="116">
        <v>0.015</v>
      </c>
      <c r="G21" s="116" t="s">
        <v>3</v>
      </c>
      <c r="H21" s="103" t="s">
        <v>4</v>
      </c>
      <c r="I21" s="115">
        <v>1</v>
      </c>
      <c r="J21" s="100"/>
      <c r="K21" s="101"/>
      <c r="L21" s="105"/>
      <c r="M21" s="112"/>
      <c r="N21" s="105"/>
    </row>
    <row r="22" spans="1:14" ht="13.5" thickBot="1">
      <c r="A22" s="102">
        <v>6</v>
      </c>
      <c r="B22" s="114" t="s">
        <v>145</v>
      </c>
      <c r="C22" s="115">
        <v>24</v>
      </c>
      <c r="D22" s="115">
        <v>20</v>
      </c>
      <c r="E22" s="115">
        <v>2</v>
      </c>
      <c r="F22" s="116">
        <v>0.005</v>
      </c>
      <c r="G22" s="116" t="s">
        <v>1</v>
      </c>
      <c r="H22" s="103" t="s">
        <v>4</v>
      </c>
      <c r="I22" s="115">
        <v>1</v>
      </c>
      <c r="J22" s="100"/>
      <c r="K22" s="101"/>
      <c r="L22" s="105"/>
      <c r="M22" s="112"/>
      <c r="N22" s="105"/>
    </row>
    <row r="23" spans="1:14" ht="13.5" thickBot="1">
      <c r="A23" s="102">
        <v>7</v>
      </c>
      <c r="B23" s="114" t="s">
        <v>146</v>
      </c>
      <c r="C23" s="115">
        <v>24</v>
      </c>
      <c r="D23" s="115">
        <v>125</v>
      </c>
      <c r="E23" s="115">
        <v>5</v>
      </c>
      <c r="F23" s="116">
        <v>0.02</v>
      </c>
      <c r="G23" s="116" t="s">
        <v>1</v>
      </c>
      <c r="H23" s="103" t="s">
        <v>4</v>
      </c>
      <c r="I23" s="115">
        <v>1</v>
      </c>
      <c r="J23" s="100"/>
      <c r="K23" s="101"/>
      <c r="L23" s="105"/>
      <c r="M23" s="112"/>
      <c r="N23" s="105"/>
    </row>
    <row r="24" spans="1:14" ht="13.5" thickBot="1">
      <c r="A24" s="102">
        <v>8</v>
      </c>
      <c r="B24" s="114" t="s">
        <v>147</v>
      </c>
      <c r="C24" s="115">
        <v>230</v>
      </c>
      <c r="D24" s="115">
        <v>13</v>
      </c>
      <c r="E24" s="115">
        <v>3</v>
      </c>
      <c r="F24" s="116">
        <v>0.005</v>
      </c>
      <c r="G24" s="116" t="s">
        <v>1</v>
      </c>
      <c r="H24" s="103" t="s">
        <v>5</v>
      </c>
      <c r="I24" s="115">
        <v>1</v>
      </c>
      <c r="J24" s="100"/>
      <c r="K24" s="101"/>
      <c r="L24" s="105"/>
      <c r="M24" s="112"/>
      <c r="N24" s="105"/>
    </row>
    <row r="25" spans="1:14" ht="13.5" thickBot="1">
      <c r="A25" s="102">
        <v>9</v>
      </c>
      <c r="B25" s="114" t="s">
        <v>148</v>
      </c>
      <c r="C25" s="115">
        <v>230</v>
      </c>
      <c r="D25" s="115">
        <v>13</v>
      </c>
      <c r="E25" s="115">
        <v>10</v>
      </c>
      <c r="F25" s="116">
        <v>0.005</v>
      </c>
      <c r="G25" s="116" t="s">
        <v>1</v>
      </c>
      <c r="H25" s="103" t="s">
        <v>5</v>
      </c>
      <c r="I25" s="115">
        <v>1</v>
      </c>
      <c r="J25" s="100"/>
      <c r="K25" s="101"/>
      <c r="L25" s="105"/>
      <c r="M25" s="112"/>
      <c r="N25" s="105"/>
    </row>
    <row r="26" spans="1:14" ht="13.5" thickBot="1">
      <c r="A26" s="102">
        <v>10</v>
      </c>
      <c r="B26" s="114" t="s">
        <v>149</v>
      </c>
      <c r="C26" s="115">
        <v>230</v>
      </c>
      <c r="D26" s="115">
        <v>5</v>
      </c>
      <c r="E26" s="115">
        <v>20</v>
      </c>
      <c r="F26" s="116">
        <v>0.01</v>
      </c>
      <c r="G26" s="116" t="s">
        <v>1</v>
      </c>
      <c r="H26" s="103" t="s">
        <v>5</v>
      </c>
      <c r="I26" s="115">
        <v>1</v>
      </c>
      <c r="J26" s="100"/>
      <c r="K26" s="101"/>
      <c r="L26" s="105"/>
      <c r="M26" s="112"/>
      <c r="N26" s="105"/>
    </row>
    <row r="27" spans="1:14" ht="13.5" thickBot="1">
      <c r="A27" s="102">
        <v>11</v>
      </c>
      <c r="B27" s="114" t="s">
        <v>150</v>
      </c>
      <c r="C27" s="115">
        <v>230</v>
      </c>
      <c r="D27" s="115">
        <v>6</v>
      </c>
      <c r="E27" s="115">
        <v>20</v>
      </c>
      <c r="F27" s="116">
        <v>0.01</v>
      </c>
      <c r="G27" s="116" t="s">
        <v>1</v>
      </c>
      <c r="H27" s="103" t="s">
        <v>5</v>
      </c>
      <c r="I27" s="115">
        <v>1</v>
      </c>
      <c r="J27" s="100"/>
      <c r="K27" s="101"/>
      <c r="L27" s="105"/>
      <c r="M27" s="112"/>
      <c r="N27" s="105"/>
    </row>
    <row r="28" spans="1:14" ht="12.75" customHeight="1" thickBot="1">
      <c r="A28" s="102"/>
      <c r="B28" s="114"/>
      <c r="C28" s="115"/>
      <c r="D28" s="115"/>
      <c r="E28" s="115"/>
      <c r="F28" s="116"/>
      <c r="G28" s="116"/>
      <c r="H28" s="103"/>
      <c r="I28" s="115"/>
      <c r="J28" s="100"/>
      <c r="K28" s="101"/>
      <c r="L28" s="105"/>
      <c r="M28" s="112"/>
      <c r="N28" s="105"/>
    </row>
    <row r="29" spans="1:14" ht="13.5" thickBot="1">
      <c r="A29" s="102"/>
      <c r="B29" s="114"/>
      <c r="C29" s="115"/>
      <c r="D29" s="115"/>
      <c r="E29" s="115"/>
      <c r="F29" s="116"/>
      <c r="G29" s="116"/>
      <c r="H29" s="103"/>
      <c r="I29" s="115"/>
      <c r="J29" s="100"/>
      <c r="K29" s="101"/>
      <c r="L29" s="105"/>
      <c r="M29" s="112"/>
      <c r="N29" s="105"/>
    </row>
    <row r="30" spans="1:14" ht="13.5" thickBot="1">
      <c r="A30" s="102"/>
      <c r="B30" s="114"/>
      <c r="C30" s="115"/>
      <c r="D30" s="115"/>
      <c r="E30" s="115"/>
      <c r="F30" s="116"/>
      <c r="G30" s="116"/>
      <c r="H30" s="103"/>
      <c r="I30" s="115"/>
      <c r="J30" s="100"/>
      <c r="K30" s="101"/>
      <c r="L30" s="105"/>
      <c r="M30" s="112"/>
      <c r="N30" s="105"/>
    </row>
    <row r="31" spans="1:14" ht="13.5" thickBot="1">
      <c r="A31" s="102"/>
      <c r="B31" s="114"/>
      <c r="C31" s="115"/>
      <c r="D31" s="115"/>
      <c r="E31" s="115"/>
      <c r="F31" s="116"/>
      <c r="G31" s="116"/>
      <c r="H31" s="103"/>
      <c r="I31" s="115"/>
      <c r="J31" s="100"/>
      <c r="K31" s="101"/>
      <c r="L31" s="105"/>
      <c r="M31" s="112"/>
      <c r="N31" s="105"/>
    </row>
    <row r="32" spans="1:14" ht="13.5" thickBot="1">
      <c r="A32" s="102"/>
      <c r="B32" s="114"/>
      <c r="C32" s="115"/>
      <c r="D32" s="115"/>
      <c r="E32" s="115"/>
      <c r="F32" s="116"/>
      <c r="G32" s="116"/>
      <c r="H32" s="103"/>
      <c r="I32" s="115"/>
      <c r="J32" s="100"/>
      <c r="K32" s="101"/>
      <c r="L32" s="105"/>
      <c r="M32" s="112"/>
      <c r="N32" s="105"/>
    </row>
    <row r="33" spans="1:14" ht="13.5" thickBot="1">
      <c r="A33" s="102"/>
      <c r="B33" s="114"/>
      <c r="C33" s="115"/>
      <c r="D33" s="115"/>
      <c r="E33" s="115"/>
      <c r="F33" s="116"/>
      <c r="G33" s="116"/>
      <c r="H33" s="103"/>
      <c r="I33" s="115"/>
      <c r="J33" s="100"/>
      <c r="K33" s="101"/>
      <c r="L33" s="105"/>
      <c r="M33" s="112"/>
      <c r="N33" s="105"/>
    </row>
    <row r="34" spans="1:14" ht="13.5" thickBot="1">
      <c r="A34" s="102"/>
      <c r="B34" s="114"/>
      <c r="C34" s="115"/>
      <c r="D34" s="115"/>
      <c r="E34" s="115"/>
      <c r="F34" s="116"/>
      <c r="G34" s="116"/>
      <c r="H34" s="103"/>
      <c r="I34" s="115"/>
      <c r="J34" s="100"/>
      <c r="K34" s="101"/>
      <c r="L34" s="105"/>
      <c r="M34" s="112"/>
      <c r="N34" s="105"/>
    </row>
    <row r="35" spans="1:14" ht="13.5" thickBot="1">
      <c r="A35" s="102"/>
      <c r="B35" s="114"/>
      <c r="C35" s="115"/>
      <c r="D35" s="115"/>
      <c r="E35" s="115"/>
      <c r="F35" s="116"/>
      <c r="G35" s="116"/>
      <c r="H35" s="103"/>
      <c r="I35" s="115"/>
      <c r="J35" s="100"/>
      <c r="K35" s="101"/>
      <c r="L35" s="105"/>
      <c r="M35" s="112"/>
      <c r="N35" s="105"/>
    </row>
    <row r="36" spans="1:14" ht="13.5" thickBot="1">
      <c r="A36" s="102"/>
      <c r="B36" s="114"/>
      <c r="C36" s="115"/>
      <c r="D36" s="115"/>
      <c r="E36" s="115"/>
      <c r="F36" s="116"/>
      <c r="G36" s="116"/>
      <c r="H36" s="103"/>
      <c r="I36" s="115"/>
      <c r="J36" s="100"/>
      <c r="K36" s="101"/>
      <c r="L36" s="105"/>
      <c r="M36" s="112"/>
      <c r="N36" s="105"/>
    </row>
    <row r="37" spans="1:14" ht="13.5" thickBot="1">
      <c r="A37" s="102"/>
      <c r="B37" s="114"/>
      <c r="C37" s="115"/>
      <c r="D37" s="115"/>
      <c r="E37" s="115"/>
      <c r="F37" s="116"/>
      <c r="G37" s="116"/>
      <c r="H37" s="103"/>
      <c r="I37" s="115"/>
      <c r="J37" s="100"/>
      <c r="K37" s="101"/>
      <c r="L37" s="105"/>
      <c r="M37" s="112"/>
      <c r="N37" s="105"/>
    </row>
    <row r="38" spans="1:14" ht="13.5" thickBot="1">
      <c r="A38" s="102"/>
      <c r="B38" s="114"/>
      <c r="C38" s="115"/>
      <c r="D38" s="115"/>
      <c r="E38" s="115"/>
      <c r="F38" s="116"/>
      <c r="G38" s="116"/>
      <c r="H38" s="103"/>
      <c r="I38" s="115"/>
      <c r="J38" s="100"/>
      <c r="K38" s="101"/>
      <c r="L38" s="105"/>
      <c r="M38" s="112"/>
      <c r="N38" s="105"/>
    </row>
    <row r="39" spans="1:14" ht="13.5" thickBot="1">
      <c r="A39" s="102"/>
      <c r="B39" s="114"/>
      <c r="C39" s="115"/>
      <c r="D39" s="115"/>
      <c r="E39" s="115"/>
      <c r="F39" s="116"/>
      <c r="G39" s="116"/>
      <c r="H39" s="103"/>
      <c r="I39" s="115"/>
      <c r="J39" s="100"/>
      <c r="K39" s="101"/>
      <c r="L39" s="105"/>
      <c r="M39" s="112"/>
      <c r="N39" s="105"/>
    </row>
    <row r="40" spans="1:14" ht="13.5" thickBot="1">
      <c r="A40" s="102"/>
      <c r="B40" s="114"/>
      <c r="C40" s="115"/>
      <c r="D40" s="115"/>
      <c r="E40" s="115"/>
      <c r="F40" s="116"/>
      <c r="G40" s="116"/>
      <c r="H40" s="103"/>
      <c r="I40" s="115"/>
      <c r="J40" s="100"/>
      <c r="K40" s="101"/>
      <c r="L40" s="105"/>
      <c r="M40" s="112"/>
      <c r="N40" s="105"/>
    </row>
    <row r="41" spans="1:14" ht="13.5" thickBot="1">
      <c r="A41" s="102"/>
      <c r="B41" s="114"/>
      <c r="C41" s="115"/>
      <c r="D41" s="115"/>
      <c r="E41" s="115"/>
      <c r="F41" s="116"/>
      <c r="G41" s="116"/>
      <c r="H41" s="103"/>
      <c r="I41" s="115"/>
      <c r="J41" s="100"/>
      <c r="K41" s="101"/>
      <c r="L41" s="105"/>
      <c r="M41" s="112"/>
      <c r="N41" s="105"/>
    </row>
    <row r="42" spans="1:14" ht="13.5" thickBot="1">
      <c r="A42" s="102"/>
      <c r="B42" s="114"/>
      <c r="C42" s="115"/>
      <c r="D42" s="115"/>
      <c r="E42" s="115"/>
      <c r="F42" s="116"/>
      <c r="G42" s="116"/>
      <c r="H42" s="103"/>
      <c r="I42" s="115"/>
      <c r="J42" s="100"/>
      <c r="K42" s="101"/>
      <c r="L42" s="105"/>
      <c r="M42" s="112"/>
      <c r="N42" s="105"/>
    </row>
    <row r="43" spans="1:14" ht="13.5" thickBot="1">
      <c r="A43" s="102"/>
      <c r="B43" s="114"/>
      <c r="C43" s="115"/>
      <c r="D43" s="115"/>
      <c r="E43" s="115"/>
      <c r="F43" s="116"/>
      <c r="G43" s="116"/>
      <c r="H43" s="103"/>
      <c r="I43" s="115"/>
      <c r="J43" s="100"/>
      <c r="K43" s="101"/>
      <c r="L43" s="105"/>
      <c r="M43" s="112"/>
      <c r="N43" s="105"/>
    </row>
    <row r="44" spans="1:14" ht="13.5" thickBot="1">
      <c r="A44" s="102"/>
      <c r="B44" s="114"/>
      <c r="C44" s="115"/>
      <c r="D44" s="115"/>
      <c r="E44" s="115"/>
      <c r="F44" s="116"/>
      <c r="G44" s="116"/>
      <c r="H44" s="103"/>
      <c r="I44" s="115"/>
      <c r="J44" s="100"/>
      <c r="K44" s="101"/>
      <c r="L44" s="105"/>
      <c r="M44" s="112"/>
      <c r="N44" s="105"/>
    </row>
    <row r="45" spans="1:14" ht="13.5" thickBot="1">
      <c r="A45" s="102"/>
      <c r="B45" s="114"/>
      <c r="C45" s="115"/>
      <c r="D45" s="115"/>
      <c r="E45" s="115"/>
      <c r="F45" s="116"/>
      <c r="G45" s="116"/>
      <c r="H45" s="103"/>
      <c r="I45" s="115"/>
      <c r="J45" s="100"/>
      <c r="K45" s="101"/>
      <c r="L45" s="105"/>
      <c r="M45" s="112"/>
      <c r="N45" s="105"/>
    </row>
    <row r="46" spans="1:14" ht="13.5" thickBot="1">
      <c r="A46" s="102"/>
      <c r="B46" s="114"/>
      <c r="C46" s="115"/>
      <c r="D46" s="115"/>
      <c r="E46" s="115"/>
      <c r="F46" s="116"/>
      <c r="G46" s="116"/>
      <c r="H46" s="103"/>
      <c r="I46" s="115"/>
      <c r="J46" s="100"/>
      <c r="K46" s="101"/>
      <c r="L46" s="105"/>
      <c r="M46" s="112"/>
      <c r="N46" s="105"/>
    </row>
    <row r="47" spans="1:14" ht="13.5" thickBot="1">
      <c r="A47" s="102"/>
      <c r="B47" s="114"/>
      <c r="C47" s="115"/>
      <c r="D47" s="115"/>
      <c r="E47" s="115"/>
      <c r="F47" s="116"/>
      <c r="G47" s="116"/>
      <c r="H47" s="103"/>
      <c r="I47" s="115"/>
      <c r="J47" s="100"/>
      <c r="K47" s="101"/>
      <c r="L47" s="105"/>
      <c r="M47" s="112"/>
      <c r="N47" s="105"/>
    </row>
    <row r="48" spans="1:14" ht="13.5" thickBot="1">
      <c r="A48" s="102"/>
      <c r="B48" s="114"/>
      <c r="C48" s="115"/>
      <c r="D48" s="115"/>
      <c r="E48" s="115"/>
      <c r="F48" s="116"/>
      <c r="G48" s="116"/>
      <c r="H48" s="103"/>
      <c r="I48" s="115"/>
      <c r="J48" s="100"/>
      <c r="K48" s="101"/>
      <c r="L48" s="105"/>
      <c r="M48" s="112"/>
      <c r="N48" s="105"/>
    </row>
    <row r="49" spans="1:14" ht="13.5" thickBot="1">
      <c r="A49" s="102"/>
      <c r="B49" s="114"/>
      <c r="C49" s="115"/>
      <c r="D49" s="115"/>
      <c r="E49" s="115"/>
      <c r="F49" s="116"/>
      <c r="G49" s="116"/>
      <c r="H49" s="103"/>
      <c r="I49" s="115"/>
      <c r="J49" s="100"/>
      <c r="K49" s="101"/>
      <c r="L49" s="105"/>
      <c r="M49" s="112"/>
      <c r="N49" s="105"/>
    </row>
    <row r="50" spans="1:14" ht="13.5" thickBot="1">
      <c r="A50" s="102"/>
      <c r="B50" s="114"/>
      <c r="C50" s="115"/>
      <c r="D50" s="115"/>
      <c r="E50" s="115"/>
      <c r="F50" s="116"/>
      <c r="G50" s="116"/>
      <c r="H50" s="103"/>
      <c r="I50" s="115"/>
      <c r="J50" s="100"/>
      <c r="K50" s="101"/>
      <c r="L50" s="105"/>
      <c r="M50" s="112"/>
      <c r="N50" s="105"/>
    </row>
    <row r="51" spans="1:14" ht="13.5" thickBot="1">
      <c r="A51" s="102"/>
      <c r="B51" s="114"/>
      <c r="C51" s="115"/>
      <c r="D51" s="115"/>
      <c r="E51" s="115"/>
      <c r="F51" s="116"/>
      <c r="G51" s="116"/>
      <c r="H51" s="103"/>
      <c r="I51" s="115"/>
      <c r="J51" s="100"/>
      <c r="K51" s="101"/>
      <c r="L51" s="105"/>
      <c r="M51" s="112"/>
      <c r="N51" s="105"/>
    </row>
    <row r="52" spans="1:14" ht="13.5" thickBot="1">
      <c r="A52" s="102"/>
      <c r="B52" s="114"/>
      <c r="C52" s="115"/>
      <c r="D52" s="115"/>
      <c r="E52" s="115"/>
      <c r="F52" s="116"/>
      <c r="G52" s="116"/>
      <c r="H52" s="103"/>
      <c r="I52" s="115"/>
      <c r="J52" s="100"/>
      <c r="K52" s="101"/>
      <c r="L52" s="105"/>
      <c r="M52" s="112"/>
      <c r="N52" s="105"/>
    </row>
    <row r="53" spans="1:14" ht="13.5" thickBot="1">
      <c r="A53" s="102"/>
      <c r="B53" s="114"/>
      <c r="C53" s="115"/>
      <c r="D53" s="115"/>
      <c r="E53" s="115"/>
      <c r="F53" s="116"/>
      <c r="G53" s="116"/>
      <c r="H53" s="103"/>
      <c r="I53" s="115"/>
      <c r="J53" s="100"/>
      <c r="K53" s="101"/>
      <c r="L53" s="105"/>
      <c r="M53" s="112"/>
      <c r="N53" s="105"/>
    </row>
    <row r="54" spans="1:14" ht="13.5" thickBot="1">
      <c r="A54" s="102"/>
      <c r="B54" s="114"/>
      <c r="C54" s="115"/>
      <c r="D54" s="115"/>
      <c r="E54" s="115"/>
      <c r="F54" s="116"/>
      <c r="G54" s="116"/>
      <c r="H54" s="103"/>
      <c r="I54" s="115"/>
      <c r="J54" s="100"/>
      <c r="K54" s="101"/>
      <c r="L54" s="105"/>
      <c r="M54" s="112"/>
      <c r="N54" s="105"/>
    </row>
    <row r="55" spans="1:14" ht="13.5" thickBot="1">
      <c r="A55" s="102"/>
      <c r="B55" s="114"/>
      <c r="C55" s="115"/>
      <c r="D55" s="115"/>
      <c r="E55" s="115"/>
      <c r="F55" s="116"/>
      <c r="G55" s="116"/>
      <c r="H55" s="103"/>
      <c r="I55" s="115"/>
      <c r="J55" s="100"/>
      <c r="K55" s="101"/>
      <c r="L55" s="105"/>
      <c r="M55" s="112"/>
      <c r="N55" s="105"/>
    </row>
    <row r="56" spans="1:14" ht="13.5" thickBot="1">
      <c r="A56" s="102"/>
      <c r="B56" s="114"/>
      <c r="C56" s="115"/>
      <c r="D56" s="115"/>
      <c r="E56" s="115"/>
      <c r="F56" s="116"/>
      <c r="G56" s="116"/>
      <c r="H56" s="103"/>
      <c r="I56" s="115"/>
      <c r="J56" s="100"/>
      <c r="K56" s="101"/>
      <c r="L56" s="105"/>
      <c r="M56" s="112"/>
      <c r="N56" s="105"/>
    </row>
    <row r="57" spans="1:14" ht="13.5" thickBot="1">
      <c r="A57" s="102"/>
      <c r="B57" s="114"/>
      <c r="C57" s="115"/>
      <c r="D57" s="115"/>
      <c r="E57" s="115"/>
      <c r="F57" s="116"/>
      <c r="G57" s="116"/>
      <c r="H57" s="103"/>
      <c r="I57" s="115"/>
      <c r="J57" s="100"/>
      <c r="K57" s="101"/>
      <c r="L57" s="105"/>
      <c r="M57" s="112"/>
      <c r="N57" s="105"/>
    </row>
    <row r="58" spans="1:14" ht="13.5" thickBot="1">
      <c r="A58" s="102"/>
      <c r="B58" s="114"/>
      <c r="C58" s="115"/>
      <c r="D58" s="115"/>
      <c r="E58" s="115"/>
      <c r="F58" s="116"/>
      <c r="G58" s="116"/>
      <c r="H58" s="103"/>
      <c r="I58" s="115"/>
      <c r="J58" s="100"/>
      <c r="K58" s="101"/>
      <c r="L58" s="105"/>
      <c r="M58" s="112"/>
      <c r="N58" s="105"/>
    </row>
    <row r="59" spans="1:14" ht="13.5" thickBot="1">
      <c r="A59" s="102"/>
      <c r="B59" s="114"/>
      <c r="C59" s="115"/>
      <c r="D59" s="115"/>
      <c r="E59" s="115"/>
      <c r="F59" s="116"/>
      <c r="G59" s="116"/>
      <c r="H59" s="103"/>
      <c r="I59" s="115"/>
      <c r="J59" s="100"/>
      <c r="K59" s="101"/>
      <c r="L59" s="105"/>
      <c r="M59" s="112"/>
      <c r="N59" s="105"/>
    </row>
    <row r="60" spans="1:14" ht="13.5" thickBot="1">
      <c r="A60" s="102"/>
      <c r="B60" s="114"/>
      <c r="C60" s="115"/>
      <c r="D60" s="115"/>
      <c r="E60" s="115"/>
      <c r="F60" s="116"/>
      <c r="G60" s="116"/>
      <c r="H60" s="103"/>
      <c r="I60" s="115"/>
      <c r="J60" s="100"/>
      <c r="K60" s="101"/>
      <c r="L60" s="105"/>
      <c r="M60" s="112"/>
      <c r="N60" s="105"/>
    </row>
    <row r="61" spans="1:14" ht="13.5" thickBot="1">
      <c r="A61" s="102"/>
      <c r="B61" s="114"/>
      <c r="C61" s="115"/>
      <c r="D61" s="115"/>
      <c r="E61" s="115"/>
      <c r="F61" s="116"/>
      <c r="G61" s="116"/>
      <c r="H61" s="103"/>
      <c r="I61" s="115"/>
      <c r="J61" s="100"/>
      <c r="K61" s="101"/>
      <c r="L61" s="105"/>
      <c r="M61" s="112"/>
      <c r="N61" s="105"/>
    </row>
    <row r="62" spans="1:14" ht="13.5" thickBot="1">
      <c r="A62" s="102"/>
      <c r="B62" s="114"/>
      <c r="C62" s="115"/>
      <c r="D62" s="115"/>
      <c r="E62" s="115"/>
      <c r="F62" s="116"/>
      <c r="G62" s="116"/>
      <c r="H62" s="103"/>
      <c r="I62" s="115"/>
      <c r="J62" s="100"/>
      <c r="K62" s="101"/>
      <c r="L62" s="105"/>
      <c r="M62" s="112"/>
      <c r="N62" s="105"/>
    </row>
    <row r="63" spans="1:14" ht="13.5" thickBot="1">
      <c r="A63" s="102"/>
      <c r="B63" s="114"/>
      <c r="C63" s="115"/>
      <c r="D63" s="115"/>
      <c r="E63" s="115"/>
      <c r="F63" s="116"/>
      <c r="G63" s="116"/>
      <c r="H63" s="103"/>
      <c r="I63" s="115"/>
      <c r="J63" s="100"/>
      <c r="K63" s="101"/>
      <c r="L63" s="105"/>
      <c r="M63" s="112"/>
      <c r="N63" s="105"/>
    </row>
    <row r="64" spans="1:14" ht="13.5" thickBot="1">
      <c r="A64" s="102"/>
      <c r="B64" s="114"/>
      <c r="C64" s="115"/>
      <c r="D64" s="115"/>
      <c r="E64" s="115"/>
      <c r="F64" s="116"/>
      <c r="G64" s="116"/>
      <c r="H64" s="103"/>
      <c r="I64" s="115"/>
      <c r="J64" s="100"/>
      <c r="K64" s="101"/>
      <c r="L64" s="105"/>
      <c r="M64" s="112"/>
      <c r="N64" s="105"/>
    </row>
    <row r="65" spans="1:14" ht="13.5" thickBot="1">
      <c r="A65" s="102"/>
      <c r="B65" s="114"/>
      <c r="C65" s="115"/>
      <c r="D65" s="115"/>
      <c r="E65" s="115"/>
      <c r="F65" s="116"/>
      <c r="G65" s="116"/>
      <c r="H65" s="103"/>
      <c r="I65" s="115"/>
      <c r="J65" s="100"/>
      <c r="K65" s="101"/>
      <c r="L65" s="105"/>
      <c r="M65" s="112"/>
      <c r="N65" s="105"/>
    </row>
    <row r="66" spans="1:14" ht="13.5" thickBot="1">
      <c r="A66" s="102"/>
      <c r="B66" s="114"/>
      <c r="C66" s="115"/>
      <c r="D66" s="115"/>
      <c r="E66" s="115"/>
      <c r="F66" s="116"/>
      <c r="G66" s="116"/>
      <c r="H66" s="103"/>
      <c r="I66" s="115"/>
      <c r="J66" s="100"/>
      <c r="K66" s="101"/>
      <c r="L66" s="105"/>
      <c r="M66" s="112"/>
      <c r="N66" s="105"/>
    </row>
    <row r="67" spans="1:14" ht="13.5" thickBot="1">
      <c r="A67" s="102"/>
      <c r="B67" s="114"/>
      <c r="C67" s="115"/>
      <c r="D67" s="115"/>
      <c r="E67" s="115"/>
      <c r="F67" s="116"/>
      <c r="G67" s="116"/>
      <c r="H67" s="103"/>
      <c r="I67" s="115"/>
      <c r="J67" s="100"/>
      <c r="K67" s="101"/>
      <c r="L67" s="105"/>
      <c r="M67" s="112"/>
      <c r="N67" s="105"/>
    </row>
    <row r="68" spans="1:14" ht="13.5" thickBot="1">
      <c r="A68" s="102"/>
      <c r="B68" s="114"/>
      <c r="C68" s="115"/>
      <c r="D68" s="115"/>
      <c r="E68" s="115"/>
      <c r="F68" s="116"/>
      <c r="G68" s="116"/>
      <c r="H68" s="103"/>
      <c r="I68" s="115"/>
      <c r="J68" s="100"/>
      <c r="K68" s="101"/>
      <c r="L68" s="105"/>
      <c r="M68" s="112"/>
      <c r="N68" s="105"/>
    </row>
    <row r="69" spans="1:14" ht="13.5" thickBot="1">
      <c r="A69" s="102"/>
      <c r="B69" s="114"/>
      <c r="C69" s="115"/>
      <c r="D69" s="115"/>
      <c r="E69" s="115"/>
      <c r="F69" s="116"/>
      <c r="G69" s="116"/>
      <c r="H69" s="103"/>
      <c r="I69" s="115"/>
      <c r="J69" s="100"/>
      <c r="K69" s="101"/>
      <c r="L69" s="105"/>
      <c r="M69" s="112"/>
      <c r="N69" s="105"/>
    </row>
    <row r="70" spans="1:14" ht="13.5" thickBot="1">
      <c r="A70" s="102"/>
      <c r="B70" s="114"/>
      <c r="C70" s="115"/>
      <c r="D70" s="115"/>
      <c r="E70" s="115"/>
      <c r="F70" s="116"/>
      <c r="G70" s="116"/>
      <c r="H70" s="103"/>
      <c r="I70" s="115"/>
      <c r="J70" s="100"/>
      <c r="K70" s="101"/>
      <c r="L70" s="105"/>
      <c r="M70" s="112"/>
      <c r="N70" s="105"/>
    </row>
    <row r="71" spans="1:14" ht="13.5" thickBot="1">
      <c r="A71" s="102"/>
      <c r="B71" s="114"/>
      <c r="C71" s="115"/>
      <c r="D71" s="115"/>
      <c r="E71" s="115"/>
      <c r="F71" s="116"/>
      <c r="G71" s="116"/>
      <c r="H71" s="103"/>
      <c r="I71" s="115"/>
      <c r="J71" s="100"/>
      <c r="K71" s="101"/>
      <c r="L71" s="105"/>
      <c r="M71" s="112"/>
      <c r="N71" s="105"/>
    </row>
    <row r="72" spans="1:14" ht="13.5" thickBot="1">
      <c r="A72" s="102"/>
      <c r="B72" s="114"/>
      <c r="C72" s="115"/>
      <c r="D72" s="115"/>
      <c r="E72" s="115"/>
      <c r="F72" s="116"/>
      <c r="G72" s="116"/>
      <c r="H72" s="103"/>
      <c r="I72" s="115"/>
      <c r="J72" s="100"/>
      <c r="K72" s="101"/>
      <c r="L72" s="105"/>
      <c r="M72" s="112"/>
      <c r="N72" s="105"/>
    </row>
    <row r="73" spans="1:14" ht="13.5" thickBot="1">
      <c r="A73" s="102"/>
      <c r="B73" s="114"/>
      <c r="C73" s="115"/>
      <c r="D73" s="115"/>
      <c r="E73" s="115"/>
      <c r="F73" s="116"/>
      <c r="G73" s="116"/>
      <c r="H73" s="103"/>
      <c r="I73" s="115"/>
      <c r="J73" s="100"/>
      <c r="K73" s="101"/>
      <c r="L73" s="105"/>
      <c r="M73" s="112"/>
      <c r="N73" s="105"/>
    </row>
    <row r="74" spans="1:14" ht="12.75">
      <c r="A74" s="102"/>
      <c r="B74" s="102"/>
      <c r="C74" s="102"/>
      <c r="D74" s="102"/>
      <c r="E74" s="102"/>
      <c r="F74" s="104"/>
      <c r="G74" s="103"/>
      <c r="H74" s="103"/>
      <c r="I74" s="102"/>
      <c r="J74" s="100"/>
      <c r="K74" s="101"/>
      <c r="L74" s="105"/>
      <c r="M74" s="112"/>
      <c r="N74" s="105"/>
    </row>
    <row r="75" spans="1:14" ht="12.75">
      <c r="A75" s="102"/>
      <c r="B75" s="102"/>
      <c r="C75" s="102"/>
      <c r="D75" s="102"/>
      <c r="E75" s="102"/>
      <c r="F75" s="104"/>
      <c r="G75" s="103"/>
      <c r="H75" s="103"/>
      <c r="I75" s="102"/>
      <c r="J75" s="100"/>
      <c r="K75" s="101"/>
      <c r="L75" s="105"/>
      <c r="M75" s="112"/>
      <c r="N75" s="105"/>
    </row>
    <row r="76" spans="1:14" ht="12.75">
      <c r="A76" s="102"/>
      <c r="B76" s="102"/>
      <c r="C76" s="102"/>
      <c r="D76" s="102"/>
      <c r="E76" s="102"/>
      <c r="F76" s="104"/>
      <c r="G76" s="103"/>
      <c r="H76" s="103"/>
      <c r="I76" s="102"/>
      <c r="J76" s="100"/>
      <c r="K76" s="101"/>
      <c r="L76" s="105"/>
      <c r="M76" s="112"/>
      <c r="N76" s="105"/>
    </row>
    <row r="77" spans="1:14" ht="12.75">
      <c r="A77" s="102"/>
      <c r="B77" s="102"/>
      <c r="C77" s="102"/>
      <c r="D77" s="102"/>
      <c r="E77" s="102"/>
      <c r="F77" s="104"/>
      <c r="G77" s="103"/>
      <c r="H77" s="103"/>
      <c r="I77" s="102"/>
      <c r="J77" s="100"/>
      <c r="K77" s="101"/>
      <c r="L77" s="105"/>
      <c r="M77" s="112"/>
      <c r="N77" s="105"/>
    </row>
    <row r="78" spans="1:14" ht="12.75">
      <c r="A78" s="102"/>
      <c r="B78" s="102"/>
      <c r="C78" s="102"/>
      <c r="D78" s="102"/>
      <c r="E78" s="102"/>
      <c r="F78" s="104"/>
      <c r="G78" s="103"/>
      <c r="H78" s="103"/>
      <c r="I78" s="102"/>
      <c r="J78" s="100"/>
      <c r="K78" s="101"/>
      <c r="L78" s="105"/>
      <c r="M78" s="112"/>
      <c r="N78" s="105"/>
    </row>
    <row r="79" spans="1:14" ht="12.75">
      <c r="A79" s="102"/>
      <c r="B79" s="102"/>
      <c r="C79" s="102"/>
      <c r="D79" s="102"/>
      <c r="E79" s="102"/>
      <c r="F79" s="104"/>
      <c r="G79" s="103"/>
      <c r="H79" s="103"/>
      <c r="I79" s="102"/>
      <c r="J79" s="100"/>
      <c r="K79" s="101"/>
      <c r="L79" s="105"/>
      <c r="M79" s="112"/>
      <c r="N79" s="105"/>
    </row>
    <row r="80" spans="1:14" ht="12.75">
      <c r="A80" s="102"/>
      <c r="B80" s="102"/>
      <c r="C80" s="102"/>
      <c r="D80" s="102"/>
      <c r="E80" s="102"/>
      <c r="F80" s="104"/>
      <c r="G80" s="103"/>
      <c r="H80" s="103"/>
      <c r="I80" s="102"/>
      <c r="J80" s="100"/>
      <c r="K80" s="101"/>
      <c r="L80" s="105"/>
      <c r="M80" s="112"/>
      <c r="N80" s="105"/>
    </row>
    <row r="81" spans="1:14" ht="12.75">
      <c r="A81" s="102"/>
      <c r="B81" s="102"/>
      <c r="C81" s="102"/>
      <c r="D81" s="102"/>
      <c r="E81" s="102"/>
      <c r="F81" s="104"/>
      <c r="G81" s="103"/>
      <c r="H81" s="103"/>
      <c r="I81" s="102"/>
      <c r="J81" s="100"/>
      <c r="K81" s="101"/>
      <c r="L81" s="105"/>
      <c r="M81" s="112"/>
      <c r="N81" s="105"/>
    </row>
    <row r="82" spans="1:14" ht="12.75">
      <c r="A82" s="102"/>
      <c r="B82" s="102"/>
      <c r="C82" s="102"/>
      <c r="D82" s="102"/>
      <c r="E82" s="102"/>
      <c r="F82" s="104"/>
      <c r="G82" s="103"/>
      <c r="H82" s="103"/>
      <c r="I82" s="102"/>
      <c r="J82" s="100"/>
      <c r="K82" s="101"/>
      <c r="L82" s="105"/>
      <c r="M82" s="112"/>
      <c r="N82" s="105"/>
    </row>
    <row r="83" spans="1:14" ht="12.75">
      <c r="A83" s="102"/>
      <c r="B83" s="102"/>
      <c r="C83" s="102"/>
      <c r="D83" s="102"/>
      <c r="E83" s="102"/>
      <c r="F83" s="104"/>
      <c r="G83" s="103"/>
      <c r="H83" s="103"/>
      <c r="I83" s="102"/>
      <c r="J83" s="100"/>
      <c r="K83" s="101"/>
      <c r="L83" s="105"/>
      <c r="M83" s="112"/>
      <c r="N83" s="105"/>
    </row>
    <row r="84" spans="1:14" ht="12.75">
      <c r="A84" s="102"/>
      <c r="B84" s="102"/>
      <c r="C84" s="102"/>
      <c r="D84" s="102"/>
      <c r="E84" s="102"/>
      <c r="F84" s="104"/>
      <c r="G84" s="103"/>
      <c r="H84" s="103"/>
      <c r="I84" s="102"/>
      <c r="J84" s="100"/>
      <c r="K84" s="101"/>
      <c r="L84" s="105"/>
      <c r="M84" s="112"/>
      <c r="N84" s="105"/>
    </row>
  </sheetData>
  <mergeCells count="23">
    <mergeCell ref="J15:J16"/>
    <mergeCell ref="K15:K16"/>
    <mergeCell ref="L15:L16"/>
    <mergeCell ref="H15:H16"/>
    <mergeCell ref="I15:I16"/>
    <mergeCell ref="B4:B5"/>
    <mergeCell ref="C4:C5"/>
    <mergeCell ref="D4:D5"/>
    <mergeCell ref="E4:E5"/>
    <mergeCell ref="G4:G5"/>
    <mergeCell ref="E15:E16"/>
    <mergeCell ref="H4:H5"/>
    <mergeCell ref="I4:I5"/>
    <mergeCell ref="M15:M16"/>
    <mergeCell ref="N15:N16"/>
    <mergeCell ref="A15:A16"/>
    <mergeCell ref="A4:A5"/>
    <mergeCell ref="F15:F16"/>
    <mergeCell ref="G15:G16"/>
    <mergeCell ref="B15:B16"/>
    <mergeCell ref="C15:C16"/>
    <mergeCell ref="D15:D16"/>
    <mergeCell ref="F4:F5"/>
  </mergeCells>
  <dataValidations count="2">
    <dataValidation type="list" allowBlank="1" showInputMessage="1" showErrorMessage="1" sqref="G17:G84 G6:G7">
      <formula1>$M$3:$M$5</formula1>
    </dataValidation>
    <dataValidation type="list" allowBlank="1" showInputMessage="1" showErrorMessage="1" sqref="H17:H84 H6:H7">
      <formula1>$N$3:$N$5</formula1>
    </dataValidation>
  </dataValidations>
  <printOptions/>
  <pageMargins left="0.75" right="0.75" top="1" bottom="1" header="0" footer="0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2:AC114"/>
  <sheetViews>
    <sheetView zoomScale="95" zoomScaleNormal="95" workbookViewId="0" topLeftCell="A1">
      <selection activeCell="G20" sqref="G20:K20"/>
    </sheetView>
  </sheetViews>
  <sheetFormatPr defaultColWidth="11.421875" defaultRowHeight="12" customHeight="1"/>
  <cols>
    <col min="1" max="1" width="3.28125" style="5" customWidth="1"/>
    <col min="2" max="2" width="11.7109375" style="5" customWidth="1"/>
    <col min="3" max="3" width="8.140625" style="5" customWidth="1"/>
    <col min="4" max="4" width="10.00390625" style="5" customWidth="1"/>
    <col min="5" max="5" width="7.7109375" style="5" customWidth="1"/>
    <col min="6" max="6" width="10.28125" style="5" customWidth="1"/>
    <col min="7" max="7" width="8.57421875" style="5" customWidth="1"/>
    <col min="8" max="8" width="12.421875" style="5" customWidth="1"/>
    <col min="9" max="9" width="8.8515625" style="5" customWidth="1"/>
    <col min="10" max="11" width="9.28125" style="5" customWidth="1"/>
    <col min="12" max="12" width="9.140625" style="5" customWidth="1"/>
    <col min="13" max="13" width="8.00390625" style="5" customWidth="1"/>
    <col min="14" max="15" width="9.7109375" style="5" customWidth="1"/>
    <col min="16" max="16" width="9.57421875" style="5" customWidth="1"/>
    <col min="17" max="17" width="10.57421875" style="5" customWidth="1"/>
    <col min="18" max="18" width="11.140625" style="5" customWidth="1"/>
    <col min="19" max="19" width="9.140625" style="5" customWidth="1"/>
    <col min="20" max="22" width="11.421875" style="5" customWidth="1"/>
    <col min="23" max="23" width="22.7109375" style="5" customWidth="1"/>
    <col min="24" max="24" width="14.57421875" style="5" customWidth="1"/>
    <col min="25" max="28" width="11.421875" style="5" customWidth="1"/>
    <col min="29" max="29" width="15.28125" style="5" customWidth="1"/>
    <col min="30" max="16384" width="11.421875" style="5" customWidth="1"/>
  </cols>
  <sheetData>
    <row r="1" ht="12" customHeight="1" thickBot="1"/>
    <row r="2" spans="2:9" ht="13.5" customHeight="1">
      <c r="B2" s="16" t="s">
        <v>24</v>
      </c>
      <c r="C2" s="17">
        <v>8</v>
      </c>
      <c r="D2" s="16" t="s">
        <v>23</v>
      </c>
      <c r="E2" s="17">
        <v>28.9</v>
      </c>
      <c r="G2" s="128" t="s">
        <v>21</v>
      </c>
      <c r="H2" s="129"/>
      <c r="I2" s="130"/>
    </row>
    <row r="3" spans="1:8" ht="8.25" customHeight="1">
      <c r="A3" s="5">
        <v>2</v>
      </c>
      <c r="B3" s="5" t="s">
        <v>122</v>
      </c>
      <c r="C3" s="5">
        <v>578</v>
      </c>
      <c r="D3" s="5">
        <v>8</v>
      </c>
      <c r="E3" s="5">
        <v>120</v>
      </c>
      <c r="F3" s="5">
        <v>10</v>
      </c>
      <c r="G3" s="5">
        <v>0.005699258526940187</v>
      </c>
      <c r="H3" s="5">
        <v>40.888888888888886</v>
      </c>
    </row>
    <row r="4" spans="3:4" ht="12.75" customHeight="1">
      <c r="C4" s="16" t="s">
        <v>25</v>
      </c>
      <c r="D4" s="15">
        <v>20</v>
      </c>
    </row>
    <row r="5" spans="7:9" ht="12.75" customHeight="1">
      <c r="G5" s="37"/>
      <c r="H5" s="37"/>
      <c r="I5" s="37"/>
    </row>
    <row r="6" spans="7:9" ht="12.75" customHeight="1">
      <c r="G6" s="37"/>
      <c r="H6" s="37"/>
      <c r="I6" s="37"/>
    </row>
    <row r="7" spans="2:19" s="67" customFormat="1" ht="11.25" customHeight="1">
      <c r="B7" s="127" t="s">
        <v>14</v>
      </c>
      <c r="C7" s="126" t="s">
        <v>12</v>
      </c>
      <c r="D7" s="126" t="s">
        <v>13</v>
      </c>
      <c r="E7" s="126" t="s">
        <v>10</v>
      </c>
      <c r="F7" s="126" t="s">
        <v>15</v>
      </c>
      <c r="G7" s="126" t="s">
        <v>11</v>
      </c>
      <c r="H7" s="126" t="s">
        <v>0</v>
      </c>
      <c r="I7" s="126" t="s">
        <v>22</v>
      </c>
      <c r="J7" s="126" t="s">
        <v>93</v>
      </c>
      <c r="K7" s="126" t="s">
        <v>94</v>
      </c>
      <c r="L7" s="126" t="s">
        <v>95</v>
      </c>
      <c r="M7" s="126" t="s">
        <v>96</v>
      </c>
      <c r="N7" s="126" t="s">
        <v>97</v>
      </c>
      <c r="O7" s="126" t="s">
        <v>98</v>
      </c>
      <c r="P7" s="126" t="s">
        <v>101</v>
      </c>
      <c r="Q7" s="126" t="s">
        <v>105</v>
      </c>
      <c r="R7" s="126" t="s">
        <v>111</v>
      </c>
      <c r="S7" s="126" t="s">
        <v>110</v>
      </c>
    </row>
    <row r="8" spans="2:29" s="51" customFormat="1" ht="11.25" customHeight="1">
      <c r="B8" s="127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51" t="s">
        <v>113</v>
      </c>
      <c r="U8" s="51" t="s">
        <v>114</v>
      </c>
      <c r="V8" s="51" t="s">
        <v>115</v>
      </c>
      <c r="W8" s="51" t="s">
        <v>128</v>
      </c>
      <c r="X8" s="51" t="s">
        <v>129</v>
      </c>
      <c r="Y8" s="51" t="s">
        <v>130</v>
      </c>
      <c r="Z8" s="51" t="s">
        <v>131</v>
      </c>
      <c r="AC8" s="51" t="s">
        <v>131</v>
      </c>
    </row>
    <row r="9" ht="3" customHeight="1" thickBot="1"/>
    <row r="10" spans="2:29" ht="11.25" customHeight="1">
      <c r="B10" s="91" t="str">
        <f>Hoja5!B6</f>
        <v>cuadro circuito 2</v>
      </c>
      <c r="C10" s="92">
        <f>Hoja5!C6</f>
        <v>230</v>
      </c>
      <c r="D10" s="71">
        <f>Hoja5!D6</f>
        <v>6</v>
      </c>
      <c r="E10" s="38">
        <f>Hoja5!E6</f>
        <v>20</v>
      </c>
      <c r="F10" s="18">
        <f>Hoja5!F6</f>
        <v>0.01</v>
      </c>
      <c r="G10" s="48" t="str">
        <f>Hoja5!G6</f>
        <v>Interior</v>
      </c>
      <c r="H10" s="49" t="str">
        <f>Hoja5!H6</f>
        <v>Monofásica</v>
      </c>
      <c r="I10" s="47">
        <f>Hoja5!I6</f>
        <v>1</v>
      </c>
      <c r="J10" s="39">
        <v>30</v>
      </c>
      <c r="K10" s="69">
        <v>90</v>
      </c>
      <c r="L10" s="84">
        <f>J10+(K10-J10)*(D10/Hoja3!P30)^2</f>
        <v>33.456</v>
      </c>
      <c r="M10" s="70">
        <f>(1/56)*(1+0.00392*(L10-20))</f>
        <v>0.01879906285714286</v>
      </c>
      <c r="N10" s="72">
        <f>IF(OR(H10="DC",H10="Monofásica"),(2*D10*E10/(56*F10*C10)),SQRT(3)*D10*E10/(56*F10*C10))</f>
        <v>1.8633540372670805</v>
      </c>
      <c r="O10" s="72">
        <f>IF(OR(H10="DC",H10="Monofásica"),(2*D10*E10/((1/M10)*F10*C10)),SQRT(3)*D10*E10/((1/M10)*F10*C10))</f>
        <v>1.9616413416149068</v>
      </c>
      <c r="P10" s="85">
        <f>Hoja3!O36</f>
        <v>2.5</v>
      </c>
      <c r="Q10" s="85">
        <f>IF(P10&lt;4,4,P10)</f>
        <v>4</v>
      </c>
      <c r="R10" s="95">
        <f>IF(Q10=Hoja3!O36,Hoja3!P36,Hoja3!D29)</f>
        <v>34</v>
      </c>
      <c r="S10" s="46">
        <f>Hoja3!O38</f>
        <v>1</v>
      </c>
      <c r="T10" s="46">
        <f>J10+(K10-J10)*(D10/Hoja3!P36)^2</f>
        <v>33.456</v>
      </c>
      <c r="U10" s="46">
        <f>(1/56)*(1+0.00392*(T10-20))</f>
        <v>0.01879906285714286</v>
      </c>
      <c r="V10" s="97">
        <f>IF(OR(H10="DC",H10="Monofásica"),(2*E10*D10*U10/(Q10*C10)),SQRT(3)*E10*D10*U10/(Q10*C10))</f>
        <v>0.004904103354037268</v>
      </c>
      <c r="W10" s="95">
        <f>0.8*C10/(0.017*E10)</f>
        <v>541.1764705882352</v>
      </c>
      <c r="X10" s="95">
        <f>C10*D10*1.7</f>
        <v>2346</v>
      </c>
      <c r="Y10" s="46">
        <f>R10*C10*1.7</f>
        <v>13294</v>
      </c>
      <c r="Z10" s="5">
        <f>proc(H10)</f>
        <v>0</v>
      </c>
      <c r="AA10" s="5">
        <f>Hoja6!C20</f>
        <v>10</v>
      </c>
      <c r="AB10" s="5">
        <f>Hoja6!G9</f>
        <v>6</v>
      </c>
      <c r="AC10" s="5" t="str">
        <f>IF(H10="DC",CONCATENATE(Z10," ",AA10,"A"),CONCATENATE(Z10,AA10,"A (",AB10," kA)"))</f>
        <v>010A (6 kA)</v>
      </c>
    </row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spans="2:11" ht="11.25" customHeight="1">
      <c r="B18" s="127"/>
      <c r="C18" s="127" t="s">
        <v>14</v>
      </c>
      <c r="D18" s="126" t="s">
        <v>12</v>
      </c>
      <c r="E18" s="126" t="s">
        <v>13</v>
      </c>
      <c r="F18" s="126" t="s">
        <v>10</v>
      </c>
      <c r="G18" s="126" t="s">
        <v>116</v>
      </c>
      <c r="H18" s="126" t="s">
        <v>117</v>
      </c>
      <c r="I18" s="126" t="s">
        <v>135</v>
      </c>
      <c r="J18" s="120" t="s">
        <v>133</v>
      </c>
      <c r="K18" s="120" t="s">
        <v>127</v>
      </c>
    </row>
    <row r="19" spans="2:11" ht="11.25" customHeight="1">
      <c r="B19" s="127"/>
      <c r="C19" s="127"/>
      <c r="D19" s="126"/>
      <c r="E19" s="126"/>
      <c r="F19" s="126"/>
      <c r="G19" s="126"/>
      <c r="H19" s="126"/>
      <c r="I19" s="126"/>
      <c r="J19" s="121"/>
      <c r="K19" s="121"/>
    </row>
    <row r="20" spans="3:11" ht="11.25" customHeight="1">
      <c r="C20" s="5" t="str">
        <f>B10</f>
        <v>cuadro circuito 2</v>
      </c>
      <c r="D20" s="98">
        <f>C10</f>
        <v>230</v>
      </c>
      <c r="E20" s="99">
        <f>D10</f>
        <v>6</v>
      </c>
      <c r="F20" s="5">
        <f>E10</f>
        <v>20</v>
      </c>
      <c r="G20" s="5">
        <f>Q10</f>
        <v>4</v>
      </c>
      <c r="H20" s="96">
        <f>V10</f>
        <v>0.004904103354037268</v>
      </c>
      <c r="I20" s="109">
        <f>R10</f>
        <v>34</v>
      </c>
      <c r="J20" s="109">
        <f>W10</f>
        <v>541.1764705882352</v>
      </c>
      <c r="K20" s="5" t="str">
        <f>AC10</f>
        <v>010A (6 kA)</v>
      </c>
    </row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spans="2:8" s="7" customFormat="1" ht="11.25" customHeight="1">
      <c r="B41" s="6"/>
      <c r="C41" s="6"/>
      <c r="D41" s="6"/>
      <c r="H41" s="8"/>
    </row>
    <row r="106" s="9" customFormat="1" ht="12" customHeight="1">
      <c r="I106" s="5"/>
    </row>
    <row r="108" ht="12" customHeight="1" thickBot="1"/>
    <row r="109" spans="7:8" ht="12" customHeight="1">
      <c r="G109" s="10" t="s">
        <v>2</v>
      </c>
      <c r="H109" s="11" t="s">
        <v>4</v>
      </c>
    </row>
    <row r="110" spans="7:8" ht="12" customHeight="1">
      <c r="G110" s="44" t="s">
        <v>3</v>
      </c>
      <c r="H110" s="12" t="s">
        <v>5</v>
      </c>
    </row>
    <row r="111" spans="7:8" ht="12" customHeight="1" thickBot="1">
      <c r="G111" s="45" t="s">
        <v>1</v>
      </c>
      <c r="H111" s="13" t="s">
        <v>6</v>
      </c>
    </row>
    <row r="112" ht="12" customHeight="1">
      <c r="G112" s="7"/>
    </row>
    <row r="113" spans="2:7" ht="12" customHeight="1">
      <c r="B113" s="7"/>
      <c r="C113" s="7"/>
      <c r="D113" s="7"/>
      <c r="G113" s="7"/>
    </row>
    <row r="114" spans="2:7" ht="12" customHeight="1">
      <c r="B114" s="7"/>
      <c r="C114" s="7"/>
      <c r="D114" s="7"/>
      <c r="G114" s="7"/>
    </row>
  </sheetData>
  <mergeCells count="29">
    <mergeCell ref="F7:F8"/>
    <mergeCell ref="L7:L8"/>
    <mergeCell ref="O7:O8"/>
    <mergeCell ref="S7:S8"/>
    <mergeCell ref="Q7:Q8"/>
    <mergeCell ref="R7:R8"/>
    <mergeCell ref="J7:J8"/>
    <mergeCell ref="N7:N8"/>
    <mergeCell ref="P7:P8"/>
    <mergeCell ref="E7:E8"/>
    <mergeCell ref="D7:D8"/>
    <mergeCell ref="C7:C8"/>
    <mergeCell ref="B7:B8"/>
    <mergeCell ref="G2:I2"/>
    <mergeCell ref="K7:K8"/>
    <mergeCell ref="M7:M8"/>
    <mergeCell ref="G7:G8"/>
    <mergeCell ref="H7:H8"/>
    <mergeCell ref="I7:I8"/>
    <mergeCell ref="B18:B19"/>
    <mergeCell ref="C18:C19"/>
    <mergeCell ref="D18:D19"/>
    <mergeCell ref="E18:E19"/>
    <mergeCell ref="J18:J19"/>
    <mergeCell ref="K18:K19"/>
    <mergeCell ref="F18:F19"/>
    <mergeCell ref="G18:G19"/>
    <mergeCell ref="H18:H19"/>
    <mergeCell ref="I18:I19"/>
  </mergeCells>
  <printOptions/>
  <pageMargins left="0.75" right="0.75" top="1" bottom="1" header="0" footer="0"/>
  <pageSetup horizontalDpi="1200" verticalDpi="1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B2:P77"/>
  <sheetViews>
    <sheetView workbookViewId="0" topLeftCell="A4">
      <selection activeCell="G14" sqref="G14"/>
    </sheetView>
  </sheetViews>
  <sheetFormatPr defaultColWidth="11.421875" defaultRowHeight="12.75"/>
  <cols>
    <col min="1" max="1" width="2.421875" style="19" customWidth="1"/>
    <col min="2" max="2" width="7.00390625" style="19" customWidth="1"/>
    <col min="3" max="3" width="8.00390625" style="19" customWidth="1"/>
    <col min="4" max="7" width="7.7109375" style="19" customWidth="1"/>
    <col min="8" max="8" width="8.8515625" style="19" customWidth="1"/>
    <col min="9" max="10" width="7.00390625" style="19" customWidth="1"/>
    <col min="11" max="11" width="2.00390625" style="19" customWidth="1"/>
    <col min="12" max="12" width="4.28125" style="19" customWidth="1"/>
    <col min="13" max="13" width="7.00390625" style="19" customWidth="1"/>
    <col min="14" max="14" width="7.00390625" style="75" customWidth="1"/>
    <col min="15" max="16384" width="7.00390625" style="19" customWidth="1"/>
  </cols>
  <sheetData>
    <row r="1" ht="12" thickBot="1"/>
    <row r="2" spans="3:15" ht="13.5" customHeight="1" thickBot="1">
      <c r="C2" s="131" t="s">
        <v>18</v>
      </c>
      <c r="D2" s="133" t="s">
        <v>19</v>
      </c>
      <c r="E2" s="134"/>
      <c r="F2" s="135" t="s">
        <v>20</v>
      </c>
      <c r="G2" s="135"/>
      <c r="H2" s="135"/>
      <c r="O2" s="31" t="s">
        <v>17</v>
      </c>
    </row>
    <row r="3" spans="3:15" ht="11.25" customHeight="1" thickBot="1">
      <c r="C3" s="132"/>
      <c r="D3" s="34" t="s">
        <v>9</v>
      </c>
      <c r="E3" s="35" t="s">
        <v>8</v>
      </c>
      <c r="F3" s="34" t="s">
        <v>9</v>
      </c>
      <c r="G3" s="35" t="s">
        <v>8</v>
      </c>
      <c r="H3" s="35" t="s">
        <v>126</v>
      </c>
      <c r="O3" s="31" t="s">
        <v>7</v>
      </c>
    </row>
    <row r="4" spans="2:15" ht="11.25">
      <c r="B4" s="21">
        <v>1.5</v>
      </c>
      <c r="C4" s="21"/>
      <c r="D4" s="32"/>
      <c r="E4" s="33"/>
      <c r="F4" s="23">
        <v>18</v>
      </c>
      <c r="G4" s="23">
        <v>18</v>
      </c>
      <c r="H4" s="23">
        <v>18</v>
      </c>
      <c r="O4" s="31" t="s">
        <v>16</v>
      </c>
    </row>
    <row r="5" spans="2:8" ht="11.25">
      <c r="B5" s="24">
        <v>2.5</v>
      </c>
      <c r="C5" s="24"/>
      <c r="D5" s="25"/>
      <c r="E5" s="26"/>
      <c r="F5" s="26">
        <v>25</v>
      </c>
      <c r="G5" s="26">
        <v>25</v>
      </c>
      <c r="H5" s="26">
        <v>25</v>
      </c>
    </row>
    <row r="6" spans="2:8" ht="11.25">
      <c r="B6" s="24">
        <v>4</v>
      </c>
      <c r="C6" s="24"/>
      <c r="D6" s="25"/>
      <c r="E6" s="26"/>
      <c r="F6" s="26">
        <v>34</v>
      </c>
      <c r="G6" s="26">
        <v>34</v>
      </c>
      <c r="H6" s="26">
        <v>34</v>
      </c>
    </row>
    <row r="7" spans="2:10" ht="11.25">
      <c r="B7" s="24">
        <v>6</v>
      </c>
      <c r="C7" s="24">
        <v>44</v>
      </c>
      <c r="D7" s="25">
        <v>66</v>
      </c>
      <c r="E7" s="27">
        <f aca="true" t="shared" si="0" ref="E7:E20">D7*1.225</f>
        <v>80.85000000000001</v>
      </c>
      <c r="F7" s="27">
        <v>44</v>
      </c>
      <c r="G7" s="27">
        <v>44</v>
      </c>
      <c r="H7" s="27">
        <v>44</v>
      </c>
      <c r="J7" s="20"/>
    </row>
    <row r="8" spans="2:8" ht="11.25">
      <c r="B8" s="24">
        <v>10</v>
      </c>
      <c r="C8" s="24">
        <v>61</v>
      </c>
      <c r="D8" s="25">
        <v>88</v>
      </c>
      <c r="E8" s="27">
        <f t="shared" si="0"/>
        <v>107.80000000000001</v>
      </c>
      <c r="F8" s="27">
        <v>60</v>
      </c>
      <c r="G8" s="27">
        <v>60</v>
      </c>
      <c r="H8" s="27">
        <v>60</v>
      </c>
    </row>
    <row r="9" spans="2:8" ht="11.25">
      <c r="B9" s="24">
        <v>16</v>
      </c>
      <c r="C9" s="24">
        <v>82</v>
      </c>
      <c r="D9" s="25">
        <v>115</v>
      </c>
      <c r="E9" s="27">
        <f t="shared" si="0"/>
        <v>140.875</v>
      </c>
      <c r="F9" s="27">
        <v>80</v>
      </c>
      <c r="G9" s="27">
        <v>80</v>
      </c>
      <c r="H9" s="27">
        <v>80</v>
      </c>
    </row>
    <row r="10" spans="2:8" ht="11.25">
      <c r="B10" s="24">
        <v>25</v>
      </c>
      <c r="C10" s="24">
        <v>110</v>
      </c>
      <c r="D10" s="25">
        <v>150</v>
      </c>
      <c r="E10" s="27">
        <f t="shared" si="0"/>
        <v>183.75</v>
      </c>
      <c r="F10" s="27">
        <v>106</v>
      </c>
      <c r="G10" s="27">
        <v>106</v>
      </c>
      <c r="H10" s="27">
        <v>106</v>
      </c>
    </row>
    <row r="11" spans="2:8" ht="11.25">
      <c r="B11" s="24">
        <v>35</v>
      </c>
      <c r="C11" s="24">
        <v>135</v>
      </c>
      <c r="D11" s="25">
        <v>180</v>
      </c>
      <c r="E11" s="27">
        <f t="shared" si="0"/>
        <v>220.50000000000003</v>
      </c>
      <c r="F11" s="27">
        <v>131</v>
      </c>
      <c r="G11" s="27">
        <v>131</v>
      </c>
      <c r="H11" s="27">
        <v>131</v>
      </c>
    </row>
    <row r="12" spans="2:8" ht="11.25">
      <c r="B12" s="24">
        <v>50</v>
      </c>
      <c r="C12" s="24">
        <v>165</v>
      </c>
      <c r="D12" s="25">
        <v>215</v>
      </c>
      <c r="E12" s="27">
        <f t="shared" si="0"/>
        <v>263.375</v>
      </c>
      <c r="F12" s="27">
        <v>159</v>
      </c>
      <c r="G12" s="27">
        <v>159</v>
      </c>
      <c r="H12" s="27">
        <v>159</v>
      </c>
    </row>
    <row r="13" spans="2:8" ht="11.25">
      <c r="B13" s="24">
        <v>70</v>
      </c>
      <c r="C13" s="24">
        <v>210</v>
      </c>
      <c r="D13" s="25">
        <v>260</v>
      </c>
      <c r="E13" s="27">
        <f t="shared" si="0"/>
        <v>318.5</v>
      </c>
      <c r="F13" s="27">
        <v>202</v>
      </c>
      <c r="G13" s="27">
        <v>202</v>
      </c>
      <c r="H13" s="27">
        <v>202</v>
      </c>
    </row>
    <row r="14" spans="2:8" ht="11.25">
      <c r="B14" s="24">
        <v>95</v>
      </c>
      <c r="C14" s="24">
        <v>260</v>
      </c>
      <c r="D14" s="25">
        <v>310</v>
      </c>
      <c r="E14" s="27">
        <f t="shared" si="0"/>
        <v>379.75</v>
      </c>
      <c r="F14" s="27">
        <v>245</v>
      </c>
      <c r="G14" s="27">
        <v>245</v>
      </c>
      <c r="H14" s="27">
        <v>245</v>
      </c>
    </row>
    <row r="15" spans="2:8" ht="11.25">
      <c r="B15" s="24">
        <v>120</v>
      </c>
      <c r="C15" s="24">
        <v>300</v>
      </c>
      <c r="D15" s="25">
        <v>355</v>
      </c>
      <c r="E15" s="27">
        <f t="shared" si="0"/>
        <v>434.87500000000006</v>
      </c>
      <c r="F15" s="27">
        <v>284</v>
      </c>
      <c r="G15" s="27">
        <v>284</v>
      </c>
      <c r="H15" s="27">
        <v>284</v>
      </c>
    </row>
    <row r="16" spans="2:8" ht="11.25">
      <c r="B16" s="24">
        <v>150</v>
      </c>
      <c r="C16" s="24">
        <v>350</v>
      </c>
      <c r="D16" s="25">
        <v>400</v>
      </c>
      <c r="E16" s="27">
        <f t="shared" si="0"/>
        <v>490.00000000000006</v>
      </c>
      <c r="F16" s="27">
        <v>338</v>
      </c>
      <c r="G16" s="27">
        <v>338</v>
      </c>
      <c r="H16" s="27">
        <v>338</v>
      </c>
    </row>
    <row r="17" spans="2:8" ht="11.25">
      <c r="B17" s="24">
        <v>185</v>
      </c>
      <c r="C17" s="24">
        <v>400</v>
      </c>
      <c r="D17" s="25">
        <v>450</v>
      </c>
      <c r="E17" s="27">
        <f t="shared" si="0"/>
        <v>551.25</v>
      </c>
      <c r="F17" s="27">
        <v>386</v>
      </c>
      <c r="G17" s="27">
        <v>386</v>
      </c>
      <c r="H17" s="27">
        <v>386</v>
      </c>
    </row>
    <row r="18" spans="2:8" ht="11.25">
      <c r="B18" s="24">
        <v>240</v>
      </c>
      <c r="C18" s="24">
        <v>475</v>
      </c>
      <c r="D18" s="25">
        <v>520</v>
      </c>
      <c r="E18" s="27">
        <f t="shared" si="0"/>
        <v>637</v>
      </c>
      <c r="F18" s="27">
        <v>455</v>
      </c>
      <c r="G18" s="27">
        <v>455</v>
      </c>
      <c r="H18" s="27">
        <v>455</v>
      </c>
    </row>
    <row r="19" spans="2:8" ht="11.25">
      <c r="B19" s="24">
        <v>300</v>
      </c>
      <c r="C19" s="24">
        <v>545</v>
      </c>
      <c r="D19" s="25">
        <v>590</v>
      </c>
      <c r="E19" s="27">
        <f t="shared" si="0"/>
        <v>722.75</v>
      </c>
      <c r="F19" s="27">
        <v>524</v>
      </c>
      <c r="G19" s="27">
        <v>524</v>
      </c>
      <c r="H19" s="27">
        <v>524</v>
      </c>
    </row>
    <row r="20" spans="2:8" ht="11.25">
      <c r="B20" s="24">
        <v>400</v>
      </c>
      <c r="C20" s="24">
        <v>645</v>
      </c>
      <c r="D20" s="25">
        <v>665</v>
      </c>
      <c r="E20" s="27">
        <f t="shared" si="0"/>
        <v>814.6250000000001</v>
      </c>
      <c r="F20" s="25"/>
      <c r="G20" s="27"/>
      <c r="H20" s="27"/>
    </row>
    <row r="21" spans="2:8" ht="11.25">
      <c r="B21" s="24">
        <v>500</v>
      </c>
      <c r="C21" s="24"/>
      <c r="D21" s="25"/>
      <c r="E21" s="26"/>
      <c r="F21" s="25"/>
      <c r="G21" s="26"/>
      <c r="H21" s="26"/>
    </row>
    <row r="22" spans="2:8" ht="12" thickBot="1">
      <c r="B22" s="28">
        <v>630</v>
      </c>
      <c r="C22" s="40"/>
      <c r="D22" s="41"/>
      <c r="E22" s="42"/>
      <c r="F22" s="41"/>
      <c r="G22" s="42"/>
      <c r="H22" s="42"/>
    </row>
    <row r="23" spans="2:8" ht="12" thickBot="1">
      <c r="B23" s="36"/>
      <c r="C23" s="54">
        <v>1</v>
      </c>
      <c r="D23" s="55">
        <v>2</v>
      </c>
      <c r="E23" s="55">
        <v>3</v>
      </c>
      <c r="F23" s="55">
        <v>4</v>
      </c>
      <c r="G23" s="55">
        <v>5</v>
      </c>
      <c r="H23" s="55">
        <v>6</v>
      </c>
    </row>
    <row r="24" ht="12" thickBot="1"/>
    <row r="25" spans="3:5" ht="12" thickBot="1">
      <c r="C25" s="53" t="str">
        <f>Hoja1!B10</f>
        <v>cuadro circuito 2</v>
      </c>
      <c r="D25" s="61"/>
      <c r="E25" s="61"/>
    </row>
    <row r="26" spans="3:14" s="20" customFormat="1" ht="12" thickBot="1">
      <c r="C26" s="51">
        <f>IF(Hoja1!G10="Aérea",1,IF(AND(Hoja1!G10="Enterrada",Hoja1!H10="Trifásica"),2,IF(AND(Hoja1!G10="Enterrada",Hoja1!H10="Monofásica"),3,IF(AND(Hoja1!G10="Enterrada",Hoja1!H10="DC"),3,IF(AND(Hoja1!G10="Interior",Hoja1!H10="Trifásica"),4,5)))))</f>
        <v>5</v>
      </c>
      <c r="D26" s="20">
        <f>Hoja1!I10</f>
        <v>1</v>
      </c>
      <c r="E26" s="20" t="s">
        <v>106</v>
      </c>
      <c r="F26" s="73">
        <f>Hoja1!N10</f>
        <v>1.8633540372670805</v>
      </c>
      <c r="G26" s="20">
        <f>MIN(F27:F45)</f>
        <v>2.5</v>
      </c>
      <c r="I26" s="80">
        <f>O34</f>
        <v>2.5</v>
      </c>
      <c r="J26" s="77">
        <f>O36</f>
        <v>2.5</v>
      </c>
      <c r="L26" s="20">
        <v>4</v>
      </c>
      <c r="N26" s="75"/>
    </row>
    <row r="27" spans="2:16" s="20" customFormat="1" ht="12" thickBot="1">
      <c r="B27" s="56">
        <v>1.5</v>
      </c>
      <c r="C27" s="86">
        <f aca="true" t="shared" si="1" ref="C27:C45">IF(C$26=1,C4,IF(C$26=2,D4,IF(C$26=3,E4,IF(C$26=4,F4,G4))))</f>
        <v>18</v>
      </c>
      <c r="D27" s="87">
        <f>D$26*C27</f>
        <v>18</v>
      </c>
      <c r="E27" s="76">
        <f>IF(Hoja1!$D$10&lt;Hoja3!D27,Hoja3!B27,"No")</f>
        <v>1.5</v>
      </c>
      <c r="F27" s="22" t="str">
        <f aca="true" t="shared" si="2" ref="F27:F45">IF(B27&gt;F$26,B27,"no")</f>
        <v>no</v>
      </c>
      <c r="G27" s="23">
        <f>IF(B27=O$30,D27,0)</f>
        <v>0</v>
      </c>
      <c r="I27" s="22" t="str">
        <f>IF(B27&gt;=I$26,B27,"No")</f>
        <v>No</v>
      </c>
      <c r="J27" s="23">
        <f>IF(B27=J$26,D27,0)</f>
        <v>0</v>
      </c>
      <c r="L27" s="59">
        <f>IF(B27=4,D27,0)</f>
        <v>0</v>
      </c>
      <c r="N27" s="75" t="s">
        <v>99</v>
      </c>
      <c r="O27" s="59">
        <f>MIN(E27:E45)</f>
        <v>1.5</v>
      </c>
      <c r="P27" s="36"/>
    </row>
    <row r="28" spans="2:16" s="20" customFormat="1" ht="12" thickBot="1">
      <c r="B28" s="57">
        <v>2.5</v>
      </c>
      <c r="C28" s="88">
        <f t="shared" si="1"/>
        <v>25</v>
      </c>
      <c r="D28" s="27">
        <f aca="true" t="shared" si="3" ref="D28:D45">D$26*C28</f>
        <v>25</v>
      </c>
      <c r="E28" s="76">
        <f>IF(Hoja1!$D$10&lt;Hoja3!D28,Hoja3!B28,"No")</f>
        <v>2.5</v>
      </c>
      <c r="F28" s="25">
        <f t="shared" si="2"/>
        <v>2.5</v>
      </c>
      <c r="G28" s="26">
        <f aca="true" t="shared" si="4" ref="G28:G45">IF(B28=O$30,D28,0)</f>
        <v>25</v>
      </c>
      <c r="I28" s="25">
        <f aca="true" t="shared" si="5" ref="I28:I45">IF(B28&gt;=I$26,B28,"No")</f>
        <v>2.5</v>
      </c>
      <c r="J28" s="26">
        <f aca="true" t="shared" si="6" ref="J28:J45">IF(B28=J$26,D28,0)</f>
        <v>25</v>
      </c>
      <c r="L28" s="59">
        <f aca="true" t="shared" si="7" ref="L28:L45">IF(B28=4,D28,0)</f>
        <v>0</v>
      </c>
      <c r="N28" s="75" t="s">
        <v>107</v>
      </c>
      <c r="O28" s="59">
        <f>MIN(F27:F45)</f>
        <v>2.5</v>
      </c>
      <c r="P28" s="36"/>
    </row>
    <row r="29" spans="2:16" s="20" customFormat="1" ht="12" thickBot="1">
      <c r="B29" s="57">
        <v>4</v>
      </c>
      <c r="C29" s="88">
        <f t="shared" si="1"/>
        <v>34</v>
      </c>
      <c r="D29" s="27">
        <f t="shared" si="3"/>
        <v>34</v>
      </c>
      <c r="E29" s="76">
        <f>IF(Hoja1!$D$10&lt;Hoja3!D29,Hoja3!B29,"No")</f>
        <v>4</v>
      </c>
      <c r="F29" s="25">
        <f t="shared" si="2"/>
        <v>4</v>
      </c>
      <c r="G29" s="26">
        <f t="shared" si="4"/>
        <v>0</v>
      </c>
      <c r="I29" s="25">
        <f t="shared" si="5"/>
        <v>4</v>
      </c>
      <c r="J29" s="26">
        <f t="shared" si="6"/>
        <v>0</v>
      </c>
      <c r="L29" s="59">
        <f t="shared" si="7"/>
        <v>34</v>
      </c>
      <c r="N29" s="75"/>
      <c r="P29" s="36"/>
    </row>
    <row r="30" spans="2:16" s="20" customFormat="1" ht="12" thickBot="1">
      <c r="B30" s="57">
        <v>6</v>
      </c>
      <c r="C30" s="88">
        <f t="shared" si="1"/>
        <v>44</v>
      </c>
      <c r="D30" s="27">
        <f t="shared" si="3"/>
        <v>44</v>
      </c>
      <c r="E30" s="76">
        <f>IF(Hoja1!$D$10&lt;Hoja3!D30,Hoja3!B30,"No")</f>
        <v>6</v>
      </c>
      <c r="F30" s="25">
        <f t="shared" si="2"/>
        <v>6</v>
      </c>
      <c r="G30" s="26">
        <f t="shared" si="4"/>
        <v>0</v>
      </c>
      <c r="I30" s="25">
        <f t="shared" si="5"/>
        <v>6</v>
      </c>
      <c r="J30" s="26">
        <f t="shared" si="6"/>
        <v>0</v>
      </c>
      <c r="L30" s="59">
        <f t="shared" si="7"/>
        <v>0</v>
      </c>
      <c r="N30" s="68" t="s">
        <v>103</v>
      </c>
      <c r="O30" s="79">
        <f>MAX(O27:O28)</f>
        <v>2.5</v>
      </c>
      <c r="P30" s="93">
        <f>SUM(G27:G45)</f>
        <v>25</v>
      </c>
    </row>
    <row r="31" spans="2:14" s="20" customFormat="1" ht="12" thickBot="1">
      <c r="B31" s="57">
        <v>10</v>
      </c>
      <c r="C31" s="88">
        <f t="shared" si="1"/>
        <v>60</v>
      </c>
      <c r="D31" s="27">
        <f t="shared" si="3"/>
        <v>60</v>
      </c>
      <c r="E31" s="76">
        <f>IF(Hoja1!$D$10&lt;Hoja3!D31,Hoja3!B31,"No")</f>
        <v>10</v>
      </c>
      <c r="F31" s="25">
        <f t="shared" si="2"/>
        <v>10</v>
      </c>
      <c r="G31" s="26">
        <f t="shared" si="4"/>
        <v>0</v>
      </c>
      <c r="I31" s="25">
        <f t="shared" si="5"/>
        <v>10</v>
      </c>
      <c r="J31" s="26">
        <f t="shared" si="6"/>
        <v>0</v>
      </c>
      <c r="L31" s="59">
        <f t="shared" si="7"/>
        <v>0</v>
      </c>
      <c r="N31" s="75"/>
    </row>
    <row r="32" spans="2:15" s="20" customFormat="1" ht="12" thickBot="1">
      <c r="B32" s="57">
        <v>16</v>
      </c>
      <c r="C32" s="88">
        <f t="shared" si="1"/>
        <v>80</v>
      </c>
      <c r="D32" s="27">
        <f t="shared" si="3"/>
        <v>80</v>
      </c>
      <c r="E32" s="76">
        <f>IF(Hoja1!$D$10&lt;Hoja3!D32,Hoja3!B32,"No")</f>
        <v>16</v>
      </c>
      <c r="F32" s="25">
        <f t="shared" si="2"/>
        <v>16</v>
      </c>
      <c r="G32" s="26">
        <f t="shared" si="4"/>
        <v>0</v>
      </c>
      <c r="I32" s="25">
        <f t="shared" si="5"/>
        <v>16</v>
      </c>
      <c r="J32" s="26">
        <f t="shared" si="6"/>
        <v>0</v>
      </c>
      <c r="L32" s="59">
        <f t="shared" si="7"/>
        <v>0</v>
      </c>
      <c r="N32" s="75" t="s">
        <v>102</v>
      </c>
      <c r="O32" s="82">
        <f>Hoja1!O10</f>
        <v>1.9616413416149068</v>
      </c>
    </row>
    <row r="33" spans="2:12" s="20" customFormat="1" ht="12" thickBot="1">
      <c r="B33" s="57">
        <v>25</v>
      </c>
      <c r="C33" s="88">
        <f t="shared" si="1"/>
        <v>106</v>
      </c>
      <c r="D33" s="27">
        <f t="shared" si="3"/>
        <v>106</v>
      </c>
      <c r="E33" s="76">
        <f>IF(Hoja1!$D$10&lt;Hoja3!D33,Hoja3!B33,"No")</f>
        <v>25</v>
      </c>
      <c r="F33" s="25">
        <f t="shared" si="2"/>
        <v>25</v>
      </c>
      <c r="G33" s="26">
        <f t="shared" si="4"/>
        <v>0</v>
      </c>
      <c r="I33" s="25">
        <f t="shared" si="5"/>
        <v>25</v>
      </c>
      <c r="J33" s="26">
        <f t="shared" si="6"/>
        <v>0</v>
      </c>
      <c r="L33" s="59">
        <f t="shared" si="7"/>
        <v>0</v>
      </c>
    </row>
    <row r="34" spans="2:16" s="20" customFormat="1" ht="12" thickBot="1">
      <c r="B34" s="57">
        <v>35</v>
      </c>
      <c r="C34" s="88">
        <f t="shared" si="1"/>
        <v>131</v>
      </c>
      <c r="D34" s="27">
        <f t="shared" si="3"/>
        <v>131</v>
      </c>
      <c r="E34" s="76">
        <f>IF(Hoja1!$D$10&lt;Hoja3!D34,Hoja3!B34,"No")</f>
        <v>35</v>
      </c>
      <c r="F34" s="25">
        <f t="shared" si="2"/>
        <v>35</v>
      </c>
      <c r="G34" s="26">
        <f t="shared" si="4"/>
        <v>0</v>
      </c>
      <c r="I34" s="25">
        <f t="shared" si="5"/>
        <v>35</v>
      </c>
      <c r="J34" s="26">
        <f t="shared" si="6"/>
        <v>0</v>
      </c>
      <c r="L34" s="59">
        <f t="shared" si="7"/>
        <v>0</v>
      </c>
      <c r="N34" s="75"/>
      <c r="O34" s="81">
        <f>MAX(O32,O30)</f>
        <v>2.5</v>
      </c>
      <c r="P34" s="78" t="s">
        <v>104</v>
      </c>
    </row>
    <row r="35" spans="2:12" s="20" customFormat="1" ht="12" thickBot="1">
      <c r="B35" s="57">
        <v>50</v>
      </c>
      <c r="C35" s="88">
        <f t="shared" si="1"/>
        <v>159</v>
      </c>
      <c r="D35" s="27">
        <f t="shared" si="3"/>
        <v>159</v>
      </c>
      <c r="E35" s="76">
        <f>IF(Hoja1!$D$10&lt;Hoja3!D35,Hoja3!B35,"No")</f>
        <v>50</v>
      </c>
      <c r="F35" s="25">
        <f t="shared" si="2"/>
        <v>50</v>
      </c>
      <c r="G35" s="26">
        <f t="shared" si="4"/>
        <v>0</v>
      </c>
      <c r="I35" s="25">
        <f t="shared" si="5"/>
        <v>50</v>
      </c>
      <c r="J35" s="26">
        <f t="shared" si="6"/>
        <v>0</v>
      </c>
      <c r="L35" s="59">
        <f t="shared" si="7"/>
        <v>0</v>
      </c>
    </row>
    <row r="36" spans="2:16" s="20" customFormat="1" ht="12" thickBot="1">
      <c r="B36" s="57">
        <v>70</v>
      </c>
      <c r="C36" s="88">
        <f t="shared" si="1"/>
        <v>202</v>
      </c>
      <c r="D36" s="27">
        <f t="shared" si="3"/>
        <v>202</v>
      </c>
      <c r="E36" s="76">
        <f>IF(Hoja1!$D$10&lt;Hoja3!D36,Hoja3!B36,"No")</f>
        <v>70</v>
      </c>
      <c r="F36" s="25">
        <f t="shared" si="2"/>
        <v>70</v>
      </c>
      <c r="G36" s="26">
        <f t="shared" si="4"/>
        <v>0</v>
      </c>
      <c r="I36" s="25">
        <f t="shared" si="5"/>
        <v>70</v>
      </c>
      <c r="J36" s="26">
        <f t="shared" si="6"/>
        <v>0</v>
      </c>
      <c r="L36" s="59">
        <f t="shared" si="7"/>
        <v>0</v>
      </c>
      <c r="N36" s="83" t="s">
        <v>100</v>
      </c>
      <c r="O36" s="74">
        <f>MIN(I27:I45)</f>
        <v>2.5</v>
      </c>
      <c r="P36" s="94">
        <f>SUM(J27:J45)</f>
        <v>25</v>
      </c>
    </row>
    <row r="37" spans="2:14" s="20" customFormat="1" ht="12" thickBot="1">
      <c r="B37" s="57">
        <v>95</v>
      </c>
      <c r="C37" s="88">
        <f t="shared" si="1"/>
        <v>245</v>
      </c>
      <c r="D37" s="27">
        <f t="shared" si="3"/>
        <v>245</v>
      </c>
      <c r="E37" s="76">
        <f>IF(Hoja1!$D$10&lt;Hoja3!D37,Hoja3!B37,"No")</f>
        <v>95</v>
      </c>
      <c r="F37" s="25">
        <f t="shared" si="2"/>
        <v>95</v>
      </c>
      <c r="G37" s="26">
        <f t="shared" si="4"/>
        <v>0</v>
      </c>
      <c r="I37" s="25">
        <f t="shared" si="5"/>
        <v>95</v>
      </c>
      <c r="J37" s="26">
        <f t="shared" si="6"/>
        <v>0</v>
      </c>
      <c r="L37" s="59">
        <f t="shared" si="7"/>
        <v>0</v>
      </c>
      <c r="N37" s="75"/>
    </row>
    <row r="38" spans="2:16" s="20" customFormat="1" ht="12" thickBot="1">
      <c r="B38" s="57">
        <v>120</v>
      </c>
      <c r="C38" s="88">
        <f t="shared" si="1"/>
        <v>284</v>
      </c>
      <c r="D38" s="27">
        <f t="shared" si="3"/>
        <v>284</v>
      </c>
      <c r="E38" s="76">
        <f>IF(Hoja1!$D$10&lt;Hoja3!D38,Hoja3!B38,"No")</f>
        <v>120</v>
      </c>
      <c r="F38" s="25">
        <f t="shared" si="2"/>
        <v>120</v>
      </c>
      <c r="G38" s="26">
        <f t="shared" si="4"/>
        <v>0</v>
      </c>
      <c r="I38" s="25">
        <f t="shared" si="5"/>
        <v>120</v>
      </c>
      <c r="J38" s="26">
        <f t="shared" si="6"/>
        <v>0</v>
      </c>
      <c r="L38" s="59">
        <f t="shared" si="7"/>
        <v>0</v>
      </c>
      <c r="N38" s="75"/>
      <c r="O38" s="74">
        <f>IF(O36=O27,2,1)</f>
        <v>1</v>
      </c>
      <c r="P38" s="78" t="s">
        <v>108</v>
      </c>
    </row>
    <row r="39" spans="2:16" s="20" customFormat="1" ht="12" thickBot="1">
      <c r="B39" s="57">
        <v>150</v>
      </c>
      <c r="C39" s="88">
        <f t="shared" si="1"/>
        <v>338</v>
      </c>
      <c r="D39" s="27">
        <f t="shared" si="3"/>
        <v>338</v>
      </c>
      <c r="E39" s="76">
        <f>IF(Hoja1!$D$10&lt;Hoja3!D39,Hoja3!B39,"No")</f>
        <v>150</v>
      </c>
      <c r="F39" s="25">
        <f t="shared" si="2"/>
        <v>150</v>
      </c>
      <c r="G39" s="26">
        <f t="shared" si="4"/>
        <v>0</v>
      </c>
      <c r="I39" s="25">
        <f t="shared" si="5"/>
        <v>150</v>
      </c>
      <c r="J39" s="26">
        <f t="shared" si="6"/>
        <v>0</v>
      </c>
      <c r="L39" s="59">
        <f t="shared" si="7"/>
        <v>0</v>
      </c>
      <c r="N39" s="75"/>
      <c r="P39" s="78" t="s">
        <v>109</v>
      </c>
    </row>
    <row r="40" spans="2:14" s="20" customFormat="1" ht="12" thickBot="1">
      <c r="B40" s="57">
        <v>185</v>
      </c>
      <c r="C40" s="88">
        <f t="shared" si="1"/>
        <v>386</v>
      </c>
      <c r="D40" s="27">
        <f t="shared" si="3"/>
        <v>386</v>
      </c>
      <c r="E40" s="76">
        <f>IF(Hoja1!$D$10&lt;Hoja3!D40,Hoja3!B40,"No")</f>
        <v>185</v>
      </c>
      <c r="F40" s="25">
        <f t="shared" si="2"/>
        <v>185</v>
      </c>
      <c r="G40" s="26">
        <f t="shared" si="4"/>
        <v>0</v>
      </c>
      <c r="I40" s="25">
        <f t="shared" si="5"/>
        <v>185</v>
      </c>
      <c r="J40" s="26">
        <f t="shared" si="6"/>
        <v>0</v>
      </c>
      <c r="L40" s="59">
        <f t="shared" si="7"/>
        <v>0</v>
      </c>
      <c r="N40" s="75"/>
    </row>
    <row r="41" spans="2:16" s="20" customFormat="1" ht="12" thickBot="1">
      <c r="B41" s="57">
        <v>240</v>
      </c>
      <c r="C41" s="88">
        <f t="shared" si="1"/>
        <v>455</v>
      </c>
      <c r="D41" s="27">
        <f t="shared" si="3"/>
        <v>455</v>
      </c>
      <c r="E41" s="76">
        <f>IF(Hoja1!$D$10&lt;Hoja3!D41,Hoja3!B41,"No")</f>
        <v>240</v>
      </c>
      <c r="F41" s="25">
        <f t="shared" si="2"/>
        <v>240</v>
      </c>
      <c r="G41" s="26">
        <f t="shared" si="4"/>
        <v>0</v>
      </c>
      <c r="I41" s="25">
        <f t="shared" si="5"/>
        <v>240</v>
      </c>
      <c r="J41" s="26">
        <f>IF(B41=J$26,D41,0)</f>
        <v>0</v>
      </c>
      <c r="L41" s="59">
        <f t="shared" si="7"/>
        <v>0</v>
      </c>
      <c r="N41" s="75"/>
      <c r="O41" s="50">
        <f>SUM(L27:L45)</f>
        <v>34</v>
      </c>
      <c r="P41" s="78" t="s">
        <v>112</v>
      </c>
    </row>
    <row r="42" spans="2:14" s="20" customFormat="1" ht="12" thickBot="1">
      <c r="B42" s="57">
        <v>300</v>
      </c>
      <c r="C42" s="88">
        <f t="shared" si="1"/>
        <v>524</v>
      </c>
      <c r="D42" s="27">
        <f t="shared" si="3"/>
        <v>524</v>
      </c>
      <c r="E42" s="76">
        <f>IF(Hoja1!$D$10&lt;Hoja3!D42,Hoja3!B42,"No")</f>
        <v>300</v>
      </c>
      <c r="F42" s="25">
        <f t="shared" si="2"/>
        <v>300</v>
      </c>
      <c r="G42" s="26">
        <f t="shared" si="4"/>
        <v>0</v>
      </c>
      <c r="I42" s="25">
        <f t="shared" si="5"/>
        <v>300</v>
      </c>
      <c r="J42" s="26">
        <f t="shared" si="6"/>
        <v>0</v>
      </c>
      <c r="L42" s="59">
        <f t="shared" si="7"/>
        <v>0</v>
      </c>
      <c r="N42" s="75"/>
    </row>
    <row r="43" spans="2:14" s="20" customFormat="1" ht="12" thickBot="1">
      <c r="B43" s="57">
        <v>400</v>
      </c>
      <c r="C43" s="88">
        <f t="shared" si="1"/>
        <v>0</v>
      </c>
      <c r="D43" s="27">
        <f t="shared" si="3"/>
        <v>0</v>
      </c>
      <c r="E43" s="76" t="str">
        <f>IF(Hoja1!$D$10&lt;Hoja3!D43,Hoja3!B43,"No")</f>
        <v>No</v>
      </c>
      <c r="F43" s="25">
        <f t="shared" si="2"/>
        <v>400</v>
      </c>
      <c r="G43" s="26">
        <f t="shared" si="4"/>
        <v>0</v>
      </c>
      <c r="I43" s="25">
        <f t="shared" si="5"/>
        <v>400</v>
      </c>
      <c r="J43" s="26">
        <f t="shared" si="6"/>
        <v>0</v>
      </c>
      <c r="L43" s="59">
        <f t="shared" si="7"/>
        <v>0</v>
      </c>
      <c r="N43" s="75"/>
    </row>
    <row r="44" spans="2:14" s="20" customFormat="1" ht="12" thickBot="1">
      <c r="B44" s="57">
        <v>500</v>
      </c>
      <c r="C44" s="88">
        <f t="shared" si="1"/>
        <v>0</v>
      </c>
      <c r="D44" s="27">
        <f t="shared" si="3"/>
        <v>0</v>
      </c>
      <c r="E44" s="76" t="str">
        <f>IF(Hoja1!$D$10&lt;Hoja3!D44,Hoja3!B44,"No")</f>
        <v>No</v>
      </c>
      <c r="F44" s="25">
        <f t="shared" si="2"/>
        <v>500</v>
      </c>
      <c r="G44" s="26">
        <f t="shared" si="4"/>
        <v>0</v>
      </c>
      <c r="I44" s="25">
        <f t="shared" si="5"/>
        <v>500</v>
      </c>
      <c r="J44" s="26">
        <f t="shared" si="6"/>
        <v>0</v>
      </c>
      <c r="L44" s="59">
        <f t="shared" si="7"/>
        <v>0</v>
      </c>
      <c r="N44" s="75"/>
    </row>
    <row r="45" spans="2:14" s="20" customFormat="1" ht="12" thickBot="1">
      <c r="B45" s="58">
        <v>630</v>
      </c>
      <c r="C45" s="89">
        <f t="shared" si="1"/>
        <v>0</v>
      </c>
      <c r="D45" s="90">
        <f t="shared" si="3"/>
        <v>0</v>
      </c>
      <c r="E45" s="76" t="str">
        <f>IF(Hoja1!$D$10&lt;Hoja3!D45,Hoja3!B45,"No")</f>
        <v>No</v>
      </c>
      <c r="F45" s="29">
        <f t="shared" si="2"/>
        <v>630</v>
      </c>
      <c r="G45" s="30">
        <f t="shared" si="4"/>
        <v>0</v>
      </c>
      <c r="I45" s="29">
        <f t="shared" si="5"/>
        <v>630</v>
      </c>
      <c r="J45" s="30">
        <f t="shared" si="6"/>
        <v>0</v>
      </c>
      <c r="L45" s="59">
        <f t="shared" si="7"/>
        <v>0</v>
      </c>
      <c r="N45" s="75"/>
    </row>
    <row r="46" spans="2:14" s="20" customFormat="1" ht="11.25">
      <c r="B46" s="61"/>
      <c r="C46" s="60"/>
      <c r="D46" s="36"/>
      <c r="N46" s="75"/>
    </row>
    <row r="47" spans="2:14" s="20" customFormat="1" ht="11.25">
      <c r="B47" s="61"/>
      <c r="C47" s="60"/>
      <c r="D47" s="36"/>
      <c r="N47" s="75"/>
    </row>
    <row r="48" spans="3:4" ht="11.25">
      <c r="C48" s="52">
        <f>Hoja1!B11</f>
        <v>0</v>
      </c>
      <c r="D48" s="20">
        <f>IF(Hoja1!G11="Aérea",1,IF(AND(Hoja1!G11="Enterrada",Hoja1!H11="Trifásica"),2,IF(AND(Hoja1!G11="Enterrada",Hoja1!H11="Monofásica"),3,IF(AND(Hoja1!G11="Enterrada",Hoja1!H11="DC"),3,IF(AND(Hoja1!G11="Interior",Hoja1!H11="Trifásica"),4,5)))))</f>
        <v>5</v>
      </c>
    </row>
    <row r="49" spans="3:4" ht="11.25">
      <c r="C49" s="43">
        <f>Hoja1!B12</f>
        <v>0</v>
      </c>
      <c r="D49" s="20">
        <f>IF(Hoja1!G12="Aérea",1,IF(AND(Hoja1!G12="Enterrada",Hoja1!H12="Trifásica"),2,IF(AND(Hoja1!G12="Enterrada",Hoja1!H12="Monofásica"),3,IF(AND(Hoja1!G12="Enterrada",Hoja1!H12="DC"),3,IF(AND(Hoja1!G12="Interior",Hoja1!H12="Trifásica"),4,5)))))</f>
        <v>5</v>
      </c>
    </row>
    <row r="50" spans="3:4" ht="11.25">
      <c r="C50" s="43">
        <f>Hoja1!B13</f>
        <v>0</v>
      </c>
      <c r="D50" s="20">
        <f>IF(Hoja1!G13="Aérea",1,IF(AND(Hoja1!G13="Enterrada",Hoja1!H13="Trifásica"),2,IF(AND(Hoja1!G13="Enterrada",Hoja1!H13="Monofásica"),3,IF(AND(Hoja1!G13="Enterrada",Hoja1!H13="DC"),3,IF(AND(Hoja1!G13="Interior",Hoja1!H13="Trifásica"),4,5)))))</f>
        <v>5</v>
      </c>
    </row>
    <row r="51" spans="3:4" ht="11.25">
      <c r="C51" s="43">
        <f>Hoja1!B14</f>
        <v>0</v>
      </c>
      <c r="D51" s="20">
        <f>IF(Hoja1!G14="Aérea",1,IF(AND(Hoja1!G14="Enterrada",Hoja1!H14="Trifásica"),2,IF(AND(Hoja1!G14="Enterrada",Hoja1!H14="Monofásica"),3,IF(AND(Hoja1!G14="Enterrada",Hoja1!H14="DC"),3,IF(AND(Hoja1!G14="Interior",Hoja1!H14="Trifásica"),4,5)))))</f>
        <v>5</v>
      </c>
    </row>
    <row r="52" spans="3:4" ht="11.25">
      <c r="C52" s="43">
        <f>Hoja1!B15</f>
        <v>0</v>
      </c>
      <c r="D52" s="20">
        <f>IF(Hoja1!G15="Aérea",1,IF(AND(Hoja1!G15="Enterrada",Hoja1!H15="Trifásica"),2,IF(AND(Hoja1!G15="Enterrada",Hoja1!H15="Monofásica"),3,IF(AND(Hoja1!G15="Enterrada",Hoja1!H15="DC"),3,IF(AND(Hoja1!G15="Interior",Hoja1!H15="Trifásica"),4,5)))))</f>
        <v>5</v>
      </c>
    </row>
    <row r="53" spans="3:4" ht="11.25">
      <c r="C53" s="43">
        <f>Hoja1!B16</f>
        <v>0</v>
      </c>
      <c r="D53" s="20">
        <f>IF(Hoja1!G16="Aérea",1,IF(AND(Hoja1!G16="Enterrada",Hoja1!H16="Trifásica"),2,IF(AND(Hoja1!G16="Enterrada",Hoja1!H16="Monofásica"),3,IF(AND(Hoja1!G16="Enterrada",Hoja1!H16="DC"),3,IF(AND(Hoja1!G16="Interior",Hoja1!H16="Trifásica"),4,5)))))</f>
        <v>5</v>
      </c>
    </row>
    <row r="54" spans="3:4" ht="11.25">
      <c r="C54" s="43">
        <f>Hoja1!B17</f>
        <v>0</v>
      </c>
      <c r="D54" s="20">
        <f>IF(Hoja1!G17="Aérea",1,IF(AND(Hoja1!G17="Enterrada",Hoja1!H17="Trifásica"),2,IF(AND(Hoja1!G17="Enterrada",Hoja1!H17="Monofásica"),3,IF(AND(Hoja1!G17="Enterrada",Hoja1!H17="DC"),3,IF(AND(Hoja1!G17="Interior",Hoja1!H17="Trifásica"),4,5)))))</f>
        <v>5</v>
      </c>
    </row>
    <row r="55" spans="3:4" ht="11.25">
      <c r="C55" s="43">
        <f>Hoja1!B18</f>
        <v>0</v>
      </c>
      <c r="D55" s="20">
        <f>IF(Hoja1!G18="Aérea",1,IF(AND(Hoja1!G18="Enterrada",Hoja1!H18="Trifásica"),2,IF(AND(Hoja1!G18="Enterrada",Hoja1!H18="Monofásica"),3,IF(AND(Hoja1!G18="Enterrada",Hoja1!H18="DC"),3,IF(AND(Hoja1!G18="Interior",Hoja1!H18="Trifásica"),4,5)))))</f>
        <v>5</v>
      </c>
    </row>
    <row r="56" spans="3:4" ht="11.25">
      <c r="C56" s="43">
        <f>Hoja1!B19</f>
        <v>0</v>
      </c>
      <c r="D56" s="20">
        <f>IF(Hoja1!G19="Aérea",1,IF(AND(Hoja1!G19="Enterrada",Hoja1!H19="Trifásica"),2,IF(AND(Hoja1!G19="Enterrada",Hoja1!H19="Monofásica"),3,IF(AND(Hoja1!G19="Enterrada",Hoja1!H19="DC"),3,IF(AND(Hoja1!G19="Interior",Hoja1!H19="Trifásica"),4,5)))))</f>
        <v>5</v>
      </c>
    </row>
    <row r="57" spans="3:4" ht="11.25">
      <c r="C57" s="43">
        <f>Hoja1!B20</f>
        <v>0</v>
      </c>
      <c r="D57" s="20">
        <f>IF(Hoja1!G20="Aérea",1,IF(AND(Hoja1!G20="Enterrada",Hoja1!H20="Trifásica"),2,IF(AND(Hoja1!G20="Enterrada",Hoja1!H20="Monofásica"),3,IF(AND(Hoja1!G20="Enterrada",Hoja1!H20="DC"),3,IF(AND(Hoja1!G20="Interior",Hoja1!H20="Trifásica"),4,5)))))</f>
        <v>5</v>
      </c>
    </row>
    <row r="58" spans="3:4" ht="11.25">
      <c r="C58" s="43">
        <f>Hoja1!B21</f>
        <v>0</v>
      </c>
      <c r="D58" s="20">
        <f>IF(Hoja1!G21="Aérea",1,IF(AND(Hoja1!G21="Enterrada",Hoja1!H21="Trifásica"),2,IF(AND(Hoja1!G21="Enterrada",Hoja1!H21="Monofásica"),3,IF(AND(Hoja1!G21="Enterrada",Hoja1!H21="DC"),3,IF(AND(Hoja1!G21="Interior",Hoja1!H21="Trifásica"),4,5)))))</f>
        <v>5</v>
      </c>
    </row>
    <row r="59" spans="3:4" ht="11.25">
      <c r="C59" s="43">
        <f>Hoja1!B22</f>
        <v>0</v>
      </c>
      <c r="D59" s="20">
        <f>IF(Hoja1!G22="Aérea",1,IF(AND(Hoja1!G22="Enterrada",Hoja1!H22="Trifásica"),2,IF(AND(Hoja1!G22="Enterrada",Hoja1!H22="Monofásica"),3,IF(AND(Hoja1!G22="Enterrada",Hoja1!H22="DC"),3,IF(AND(Hoja1!G22="Interior",Hoja1!H22="Trifásica"),4,5)))))</f>
        <v>5</v>
      </c>
    </row>
    <row r="60" spans="3:4" ht="11.25">
      <c r="C60" s="43">
        <f>Hoja1!B23</f>
        <v>0</v>
      </c>
      <c r="D60" s="20">
        <f>IF(Hoja1!G23="Aérea",1,IF(AND(Hoja1!G23="Enterrada",Hoja1!H23="Trifásica"),2,IF(AND(Hoja1!G23="Enterrada",Hoja1!H23="Monofásica"),3,IF(AND(Hoja1!G23="Enterrada",Hoja1!H23="DC"),3,IF(AND(Hoja1!G23="Interior",Hoja1!H23="Trifásica"),4,5)))))</f>
        <v>5</v>
      </c>
    </row>
    <row r="61" spans="3:4" ht="11.25">
      <c r="C61" s="43">
        <f>Hoja1!B24</f>
        <v>0</v>
      </c>
      <c r="D61" s="20">
        <f>IF(Hoja1!G24="Aérea",1,IF(AND(Hoja1!G24="Enterrada",Hoja1!H24="Trifásica"),2,IF(AND(Hoja1!G24="Enterrada",Hoja1!H24="Monofásica"),3,IF(AND(Hoja1!G24="Enterrada",Hoja1!H24="DC"),3,IF(AND(Hoja1!G24="Interior",Hoja1!H24="Trifásica"),4,5)))))</f>
        <v>5</v>
      </c>
    </row>
    <row r="62" spans="3:4" ht="11.25">
      <c r="C62" s="43">
        <f>Hoja1!B25</f>
        <v>0</v>
      </c>
      <c r="D62" s="20">
        <f>IF(Hoja1!G25="Aérea",1,IF(AND(Hoja1!G25="Enterrada",Hoja1!H25="Trifásica"),2,IF(AND(Hoja1!G25="Enterrada",Hoja1!H25="Monofásica"),3,IF(AND(Hoja1!G25="Enterrada",Hoja1!H25="DC"),3,IF(AND(Hoja1!G25="Interior",Hoja1!H25="Trifásica"),4,5)))))</f>
        <v>5</v>
      </c>
    </row>
    <row r="63" spans="3:4" ht="11.25">
      <c r="C63" s="43">
        <f>Hoja1!B26</f>
        <v>0</v>
      </c>
      <c r="D63" s="20">
        <f>IF(Hoja1!G26="Aérea",1,IF(AND(Hoja1!G26="Enterrada",Hoja1!H26="Trifásica"),2,IF(AND(Hoja1!G26="Enterrada",Hoja1!H26="Monofásica"),3,IF(AND(Hoja1!G26="Enterrada",Hoja1!H26="DC"),3,IF(AND(Hoja1!G26="Interior",Hoja1!H26="Trifásica"),4,5)))))</f>
        <v>5</v>
      </c>
    </row>
    <row r="64" spans="3:4" ht="11.25">
      <c r="C64" s="43">
        <f>Hoja1!B27</f>
        <v>0</v>
      </c>
      <c r="D64" s="20">
        <f>IF(Hoja1!G27="Aérea",1,IF(AND(Hoja1!G27="Enterrada",Hoja1!H27="Trifásica"),2,IF(AND(Hoja1!G27="Enterrada",Hoja1!H27="Monofásica"),3,IF(AND(Hoja1!G27="Enterrada",Hoja1!H27="DC"),3,IF(AND(Hoja1!G27="Interior",Hoja1!H27="Trifásica"),4,5)))))</f>
        <v>5</v>
      </c>
    </row>
    <row r="65" spans="3:4" ht="11.25">
      <c r="C65" s="43">
        <f>Hoja1!B28</f>
        <v>0</v>
      </c>
      <c r="D65" s="20">
        <f>IF(Hoja1!G28="Aérea",1,IF(AND(Hoja1!G28="Enterrada",Hoja1!H28="Trifásica"),2,IF(AND(Hoja1!G28="Enterrada",Hoja1!H28="Monofásica"),3,IF(AND(Hoja1!G28="Enterrada",Hoja1!H28="DC"),3,IF(AND(Hoja1!G28="Interior",Hoja1!H28="Trifásica"),4,5)))))</f>
        <v>5</v>
      </c>
    </row>
    <row r="66" spans="3:4" ht="11.25">
      <c r="C66" s="43">
        <f>Hoja1!B29</f>
        <v>0</v>
      </c>
      <c r="D66" s="20">
        <f>IF(Hoja1!G29="Aérea",1,IF(AND(Hoja1!G29="Enterrada",Hoja1!H29="Trifásica"),2,IF(AND(Hoja1!G29="Enterrada",Hoja1!H29="Monofásica"),3,IF(AND(Hoja1!G29="Enterrada",Hoja1!H29="DC"),3,IF(AND(Hoja1!G29="Interior",Hoja1!H29="Trifásica"),4,5)))))</f>
        <v>5</v>
      </c>
    </row>
    <row r="67" spans="3:4" ht="11.25">
      <c r="C67" s="43">
        <f>Hoja1!B30</f>
        <v>0</v>
      </c>
      <c r="D67" s="20">
        <f>IF(Hoja1!G30="Aérea",1,IF(AND(Hoja1!G30="Enterrada",Hoja1!H30="Trifásica"),2,IF(AND(Hoja1!G30="Enterrada",Hoja1!H30="Monofásica"),3,IF(AND(Hoja1!G30="Enterrada",Hoja1!H30="DC"),3,IF(AND(Hoja1!G30="Interior",Hoja1!H30="Trifásica"),4,5)))))</f>
        <v>5</v>
      </c>
    </row>
    <row r="68" spans="3:4" ht="11.25">
      <c r="C68" s="43">
        <f>Hoja1!B31</f>
        <v>0</v>
      </c>
      <c r="D68" s="20">
        <f>IF(Hoja1!G31="Aérea",1,IF(AND(Hoja1!G31="Enterrada",Hoja1!H31="Trifásica"),2,IF(AND(Hoja1!G31="Enterrada",Hoja1!H31="Monofásica"),3,IF(AND(Hoja1!G31="Enterrada",Hoja1!H31="DC"),3,IF(AND(Hoja1!G31="Interior",Hoja1!H31="Trifásica"),4,5)))))</f>
        <v>5</v>
      </c>
    </row>
    <row r="69" spans="3:4" ht="11.25">
      <c r="C69" s="43">
        <f>Hoja1!B32</f>
        <v>0</v>
      </c>
      <c r="D69" s="20">
        <f>IF(Hoja1!G32="Aérea",1,IF(AND(Hoja1!G32="Enterrada",Hoja1!H32="Trifásica"),2,IF(AND(Hoja1!G32="Enterrada",Hoja1!H32="Monofásica"),3,IF(AND(Hoja1!G32="Enterrada",Hoja1!H32="DC"),3,IF(AND(Hoja1!G32="Interior",Hoja1!H32="Trifásica"),4,5)))))</f>
        <v>5</v>
      </c>
    </row>
    <row r="70" spans="3:4" ht="11.25">
      <c r="C70" s="43">
        <f>Hoja1!B33</f>
        <v>0</v>
      </c>
      <c r="D70" s="20">
        <f>IF(Hoja1!G33="Aérea",1,IF(AND(Hoja1!G33="Enterrada",Hoja1!H33="Trifásica"),2,IF(AND(Hoja1!G33="Enterrada",Hoja1!H33="Monofásica"),3,IF(AND(Hoja1!G33="Enterrada",Hoja1!H33="DC"),3,IF(AND(Hoja1!G33="Interior",Hoja1!H33="Trifásica"),4,5)))))</f>
        <v>5</v>
      </c>
    </row>
    <row r="71" spans="3:4" ht="11.25">
      <c r="C71" s="43">
        <f>Hoja1!B34</f>
        <v>0</v>
      </c>
      <c r="D71" s="20">
        <f>IF(Hoja1!G34="Aérea",1,IF(AND(Hoja1!G34="Enterrada",Hoja1!H34="Trifásica"),2,IF(AND(Hoja1!G34="Enterrada",Hoja1!H34="Monofásica"),3,IF(AND(Hoja1!G34="Enterrada",Hoja1!H34="DC"),3,IF(AND(Hoja1!G34="Interior",Hoja1!H34="Trifásica"),4,5)))))</f>
        <v>5</v>
      </c>
    </row>
    <row r="72" spans="3:4" ht="11.25">
      <c r="C72" s="43">
        <f>Hoja1!B35</f>
        <v>0</v>
      </c>
      <c r="D72" s="20">
        <f>IF(Hoja1!G35="Aérea",1,IF(AND(Hoja1!G35="Enterrada",Hoja1!H35="Trifásica"),2,IF(AND(Hoja1!G35="Enterrada",Hoja1!H35="Monofásica"),3,IF(AND(Hoja1!G35="Enterrada",Hoja1!H35="DC"),3,IF(AND(Hoja1!G35="Interior",Hoja1!H35="Trifásica"),4,5)))))</f>
        <v>5</v>
      </c>
    </row>
    <row r="73" spans="3:4" ht="11.25">
      <c r="C73" s="43">
        <f>Hoja1!B36</f>
        <v>0</v>
      </c>
      <c r="D73" s="20">
        <f>IF(Hoja1!G36="Aérea",1,IF(AND(Hoja1!G36="Enterrada",Hoja1!H36="Trifásica"),2,IF(AND(Hoja1!G36="Enterrada",Hoja1!H36="Monofásica"),3,IF(AND(Hoja1!G36="Enterrada",Hoja1!H36="DC"),3,IF(AND(Hoja1!G36="Interior",Hoja1!H36="Trifásica"),4,5)))))</f>
        <v>5</v>
      </c>
    </row>
    <row r="74" spans="3:4" ht="11.25">
      <c r="C74" s="43">
        <f>Hoja1!B37</f>
        <v>0</v>
      </c>
      <c r="D74" s="20">
        <f>IF(Hoja1!G37="Aérea",1,IF(AND(Hoja1!G37="Enterrada",Hoja1!H37="Trifásica"),2,IF(AND(Hoja1!G37="Enterrada",Hoja1!H37="Monofásica"),3,IF(AND(Hoja1!G37="Enterrada",Hoja1!H37="DC"),3,IF(AND(Hoja1!G37="Interior",Hoja1!H37="Trifásica"),4,5)))))</f>
        <v>5</v>
      </c>
    </row>
    <row r="75" spans="3:4" ht="11.25">
      <c r="C75" s="43">
        <f>Hoja1!B38</f>
        <v>0</v>
      </c>
      <c r="D75" s="20">
        <f>IF(Hoja1!G38="Aérea",1,IF(AND(Hoja1!G38="Enterrada",Hoja1!H38="Trifásica"),2,IF(AND(Hoja1!G38="Enterrada",Hoja1!H38="Monofásica"),3,IF(AND(Hoja1!G38="Enterrada",Hoja1!H38="DC"),3,IF(AND(Hoja1!G38="Interior",Hoja1!H38="Trifásica"),4,5)))))</f>
        <v>5</v>
      </c>
    </row>
    <row r="76" spans="3:4" ht="11.25">
      <c r="C76" s="43">
        <f>Hoja1!B39</f>
        <v>0</v>
      </c>
      <c r="D76" s="20">
        <f>IF(Hoja1!G39="Aérea",1,IF(AND(Hoja1!G39="Enterrada",Hoja1!H39="Trifásica"),2,IF(AND(Hoja1!G39="Enterrada",Hoja1!H39="Monofásica"),3,IF(AND(Hoja1!G39="Enterrada",Hoja1!H39="DC"),3,IF(AND(Hoja1!G39="Interior",Hoja1!H39="Trifásica"),4,5)))))</f>
        <v>5</v>
      </c>
    </row>
    <row r="77" spans="3:4" ht="11.25">
      <c r="C77" s="43">
        <f>Hoja1!B40</f>
        <v>0</v>
      </c>
      <c r="D77" s="20">
        <f>IF(Hoja1!G40="Aérea",1,IF(AND(Hoja1!G40="Enterrada",Hoja1!H40="Trifásica"),2,IF(AND(Hoja1!G40="Enterrada",Hoja1!H40="Monofásica"),3,IF(AND(Hoja1!G40="Enterrada",Hoja1!H40="DC"),3,IF(AND(Hoja1!G40="Interior",Hoja1!H40="Trifásica"),4,5)))))</f>
        <v>5</v>
      </c>
    </row>
  </sheetData>
  <mergeCells count="3">
    <mergeCell ref="C2:C3"/>
    <mergeCell ref="D2:E2"/>
    <mergeCell ref="F2:H2"/>
  </mergeCells>
  <printOptions/>
  <pageMargins left="0.75" right="0.75" top="1" bottom="1" header="0" footer="0"/>
  <pageSetup horizontalDpi="1200" verticalDpi="12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B2:O49"/>
  <sheetViews>
    <sheetView workbookViewId="0" topLeftCell="A1">
      <selection activeCell="G8" sqref="G8"/>
    </sheetView>
  </sheetViews>
  <sheetFormatPr defaultColWidth="11.421875" defaultRowHeight="12.75"/>
  <cols>
    <col min="1" max="1" width="2.421875" style="19" customWidth="1"/>
    <col min="2" max="2" width="7.00390625" style="19" customWidth="1"/>
    <col min="3" max="7" width="7.7109375" style="19" customWidth="1"/>
    <col min="8" max="8" width="2.57421875" style="19" customWidth="1"/>
    <col min="9" max="16384" width="7.00390625" style="19" customWidth="1"/>
  </cols>
  <sheetData>
    <row r="1" ht="12" thickBot="1"/>
    <row r="2" spans="3:9" ht="12" thickBot="1">
      <c r="C2" s="138" t="s">
        <v>18</v>
      </c>
      <c r="D2" s="140" t="s">
        <v>19</v>
      </c>
      <c r="E2" s="141"/>
      <c r="F2" s="140" t="s">
        <v>20</v>
      </c>
      <c r="G2" s="141"/>
      <c r="I2" s="31" t="s">
        <v>17</v>
      </c>
    </row>
    <row r="3" spans="3:9" ht="11.25" customHeight="1" thickBot="1">
      <c r="C3" s="139"/>
      <c r="D3" s="34" t="s">
        <v>9</v>
      </c>
      <c r="E3" s="35" t="s">
        <v>8</v>
      </c>
      <c r="F3" s="34" t="s">
        <v>9</v>
      </c>
      <c r="G3" s="35" t="s">
        <v>8</v>
      </c>
      <c r="I3" s="31" t="s">
        <v>7</v>
      </c>
    </row>
    <row r="4" spans="2:9" ht="11.25">
      <c r="B4" s="21">
        <v>1.5</v>
      </c>
      <c r="C4" s="21"/>
      <c r="D4" s="32"/>
      <c r="E4" s="33"/>
      <c r="F4" s="22">
        <v>16</v>
      </c>
      <c r="G4" s="23">
        <v>18</v>
      </c>
      <c r="H4" s="20"/>
      <c r="I4" s="31" t="s">
        <v>16</v>
      </c>
    </row>
    <row r="5" spans="2:8" ht="11.25">
      <c r="B5" s="24">
        <v>2.5</v>
      </c>
      <c r="C5" s="24"/>
      <c r="D5" s="25"/>
      <c r="E5" s="26"/>
      <c r="F5" s="25">
        <v>22</v>
      </c>
      <c r="G5" s="26">
        <v>25</v>
      </c>
      <c r="H5" s="20"/>
    </row>
    <row r="6" spans="2:8" ht="11.25">
      <c r="B6" s="24">
        <v>4</v>
      </c>
      <c r="C6" s="24"/>
      <c r="D6" s="25"/>
      <c r="E6" s="26"/>
      <c r="F6" s="25">
        <v>30</v>
      </c>
      <c r="G6" s="26">
        <v>34</v>
      </c>
      <c r="H6" s="20"/>
    </row>
    <row r="7" spans="2:10" ht="11.25">
      <c r="B7" s="24">
        <v>6</v>
      </c>
      <c r="C7" s="24">
        <v>44</v>
      </c>
      <c r="D7" s="25">
        <v>66</v>
      </c>
      <c r="E7" s="27">
        <f aca="true" t="shared" si="0" ref="E7:E20">D7*1.225</f>
        <v>80.85000000000001</v>
      </c>
      <c r="F7" s="25">
        <v>37</v>
      </c>
      <c r="G7" s="27">
        <v>44</v>
      </c>
      <c r="H7" s="20"/>
      <c r="J7" s="20"/>
    </row>
    <row r="8" spans="2:8" ht="11.25">
      <c r="B8" s="24">
        <v>10</v>
      </c>
      <c r="C8" s="24">
        <v>61</v>
      </c>
      <c r="D8" s="25">
        <v>88</v>
      </c>
      <c r="E8" s="27">
        <f t="shared" si="0"/>
        <v>107.80000000000001</v>
      </c>
      <c r="F8" s="25">
        <v>52</v>
      </c>
      <c r="G8" s="27">
        <v>60</v>
      </c>
      <c r="H8" s="20"/>
    </row>
    <row r="9" spans="2:8" ht="11.25">
      <c r="B9" s="24">
        <v>16</v>
      </c>
      <c r="C9" s="24">
        <v>82</v>
      </c>
      <c r="D9" s="25">
        <v>115</v>
      </c>
      <c r="E9" s="27">
        <f t="shared" si="0"/>
        <v>140.875</v>
      </c>
      <c r="F9" s="25">
        <v>70</v>
      </c>
      <c r="G9" s="27">
        <v>80</v>
      </c>
      <c r="H9" s="20"/>
    </row>
    <row r="10" spans="2:8" ht="11.25">
      <c r="B10" s="24">
        <v>25</v>
      </c>
      <c r="C10" s="24">
        <v>110</v>
      </c>
      <c r="D10" s="25">
        <v>150</v>
      </c>
      <c r="E10" s="27">
        <f t="shared" si="0"/>
        <v>183.75</v>
      </c>
      <c r="F10" s="25">
        <v>88</v>
      </c>
      <c r="G10" s="27">
        <v>106</v>
      </c>
      <c r="H10" s="20"/>
    </row>
    <row r="11" spans="2:8" ht="11.25">
      <c r="B11" s="24">
        <v>35</v>
      </c>
      <c r="C11" s="24">
        <v>135</v>
      </c>
      <c r="D11" s="25">
        <v>180</v>
      </c>
      <c r="E11" s="27">
        <f t="shared" si="0"/>
        <v>220.50000000000003</v>
      </c>
      <c r="F11" s="25">
        <v>110</v>
      </c>
      <c r="G11" s="27">
        <v>131</v>
      </c>
      <c r="H11" s="20"/>
    </row>
    <row r="12" spans="2:8" ht="11.25">
      <c r="B12" s="24">
        <v>50</v>
      </c>
      <c r="C12" s="24">
        <v>165</v>
      </c>
      <c r="D12" s="25">
        <v>215</v>
      </c>
      <c r="E12" s="27">
        <f t="shared" si="0"/>
        <v>263.375</v>
      </c>
      <c r="F12" s="25">
        <v>133</v>
      </c>
      <c r="G12" s="27">
        <v>159</v>
      </c>
      <c r="H12" s="20"/>
    </row>
    <row r="13" spans="2:8" ht="11.25">
      <c r="B13" s="24">
        <v>70</v>
      </c>
      <c r="C13" s="24">
        <v>210</v>
      </c>
      <c r="D13" s="25">
        <v>260</v>
      </c>
      <c r="E13" s="27">
        <f t="shared" si="0"/>
        <v>318.5</v>
      </c>
      <c r="F13" s="25">
        <v>171</v>
      </c>
      <c r="G13" s="27">
        <v>202</v>
      </c>
      <c r="H13" s="20"/>
    </row>
    <row r="14" spans="2:8" ht="11.25">
      <c r="B14" s="24">
        <v>95</v>
      </c>
      <c r="C14" s="24">
        <v>260</v>
      </c>
      <c r="D14" s="25">
        <v>310</v>
      </c>
      <c r="E14" s="27">
        <f t="shared" si="0"/>
        <v>379.75</v>
      </c>
      <c r="F14" s="25">
        <v>207</v>
      </c>
      <c r="G14" s="27">
        <v>245</v>
      </c>
      <c r="H14" s="20"/>
    </row>
    <row r="15" spans="2:8" ht="11.25">
      <c r="B15" s="24">
        <v>120</v>
      </c>
      <c r="C15" s="24">
        <v>300</v>
      </c>
      <c r="D15" s="25">
        <v>355</v>
      </c>
      <c r="E15" s="27">
        <f t="shared" si="0"/>
        <v>434.87500000000006</v>
      </c>
      <c r="F15" s="25">
        <v>240</v>
      </c>
      <c r="G15" s="27">
        <v>284</v>
      </c>
      <c r="H15" s="20"/>
    </row>
    <row r="16" spans="2:8" ht="11.25">
      <c r="B16" s="24">
        <v>150</v>
      </c>
      <c r="C16" s="24">
        <v>350</v>
      </c>
      <c r="D16" s="25">
        <v>400</v>
      </c>
      <c r="E16" s="27">
        <f t="shared" si="0"/>
        <v>490.00000000000006</v>
      </c>
      <c r="F16" s="25">
        <v>278</v>
      </c>
      <c r="G16" s="27">
        <v>338</v>
      </c>
      <c r="H16" s="20"/>
    </row>
    <row r="17" spans="2:8" ht="11.25">
      <c r="B17" s="24">
        <v>185</v>
      </c>
      <c r="C17" s="24">
        <v>400</v>
      </c>
      <c r="D17" s="25">
        <v>450</v>
      </c>
      <c r="E17" s="27">
        <f t="shared" si="0"/>
        <v>551.25</v>
      </c>
      <c r="F17" s="25">
        <v>317</v>
      </c>
      <c r="G17" s="27">
        <v>386</v>
      </c>
      <c r="H17" s="20"/>
    </row>
    <row r="18" spans="2:8" ht="11.25">
      <c r="B18" s="24">
        <v>240</v>
      </c>
      <c r="C18" s="24">
        <v>475</v>
      </c>
      <c r="D18" s="25">
        <v>520</v>
      </c>
      <c r="E18" s="27">
        <f t="shared" si="0"/>
        <v>637</v>
      </c>
      <c r="F18" s="25">
        <v>374</v>
      </c>
      <c r="G18" s="27">
        <v>455</v>
      </c>
      <c r="H18" s="20"/>
    </row>
    <row r="19" spans="2:8" ht="11.25">
      <c r="B19" s="24">
        <v>300</v>
      </c>
      <c r="C19" s="24">
        <v>545</v>
      </c>
      <c r="D19" s="25">
        <v>590</v>
      </c>
      <c r="E19" s="27">
        <f t="shared" si="0"/>
        <v>722.75</v>
      </c>
      <c r="F19" s="25">
        <v>423</v>
      </c>
      <c r="G19" s="27">
        <v>524</v>
      </c>
      <c r="H19" s="20"/>
    </row>
    <row r="20" spans="2:8" ht="11.25">
      <c r="B20" s="24">
        <v>400</v>
      </c>
      <c r="C20" s="24">
        <v>645</v>
      </c>
      <c r="D20" s="25">
        <v>665</v>
      </c>
      <c r="E20" s="27">
        <f t="shared" si="0"/>
        <v>814.6250000000001</v>
      </c>
      <c r="F20" s="25"/>
      <c r="G20" s="27"/>
      <c r="H20" s="20"/>
    </row>
    <row r="21" spans="2:8" ht="11.25">
      <c r="B21" s="24">
        <v>500</v>
      </c>
      <c r="C21" s="24"/>
      <c r="D21" s="25"/>
      <c r="E21" s="26"/>
      <c r="F21" s="25"/>
      <c r="G21" s="26"/>
      <c r="H21" s="20"/>
    </row>
    <row r="22" spans="2:8" ht="12" thickBot="1">
      <c r="B22" s="28">
        <v>630</v>
      </c>
      <c r="C22" s="28"/>
      <c r="D22" s="29"/>
      <c r="E22" s="30"/>
      <c r="F22" s="29"/>
      <c r="G22" s="30"/>
      <c r="H22" s="20"/>
    </row>
    <row r="23" spans="2:8" ht="11.25">
      <c r="B23" s="36"/>
      <c r="C23" s="36"/>
      <c r="D23" s="36"/>
      <c r="E23" s="36"/>
      <c r="F23" s="36"/>
      <c r="G23" s="36"/>
      <c r="H23" s="20"/>
    </row>
    <row r="24" ht="11.25">
      <c r="D24" s="66" t="s">
        <v>92</v>
      </c>
    </row>
    <row r="25" ht="12" thickBot="1"/>
    <row r="26" spans="4:13" s="20" customFormat="1" ht="66" thickBot="1">
      <c r="D26" s="62" t="s">
        <v>26</v>
      </c>
      <c r="E26" s="142" t="s">
        <v>28</v>
      </c>
      <c r="F26" s="143"/>
      <c r="G26" s="143"/>
      <c r="H26" s="143"/>
      <c r="I26" s="143"/>
      <c r="J26" s="143"/>
      <c r="K26" s="143"/>
      <c r="L26" s="143"/>
      <c r="M26" s="144"/>
    </row>
    <row r="27" spans="4:13" ht="13.5" thickBot="1">
      <c r="D27" s="63" t="s">
        <v>27</v>
      </c>
      <c r="E27" s="64">
        <v>10</v>
      </c>
      <c r="F27" s="64" t="s">
        <v>29</v>
      </c>
      <c r="G27" s="64">
        <v>20</v>
      </c>
      <c r="H27" s="64">
        <v>25</v>
      </c>
      <c r="I27" s="64">
        <v>30</v>
      </c>
      <c r="J27" s="64">
        <v>35</v>
      </c>
      <c r="K27" s="64">
        <v>40</v>
      </c>
      <c r="L27" s="64">
        <v>45</v>
      </c>
      <c r="M27" s="64">
        <v>50</v>
      </c>
    </row>
    <row r="28" spans="4:13" ht="26.25" thickBot="1">
      <c r="D28" s="65">
        <v>90</v>
      </c>
      <c r="E28" s="65" t="s">
        <v>30</v>
      </c>
      <c r="F28" s="65" t="s">
        <v>31</v>
      </c>
      <c r="G28" s="65" t="s">
        <v>32</v>
      </c>
      <c r="H28" s="65" t="s">
        <v>33</v>
      </c>
      <c r="I28" s="65" t="s">
        <v>34</v>
      </c>
      <c r="J28" s="65" t="s">
        <v>35</v>
      </c>
      <c r="K28" s="65" t="s">
        <v>36</v>
      </c>
      <c r="L28" s="65" t="s">
        <v>37</v>
      </c>
      <c r="M28" s="65" t="s">
        <v>38</v>
      </c>
    </row>
    <row r="29" spans="4:13" ht="13.5" thickBot="1">
      <c r="D29" s="65">
        <v>70</v>
      </c>
      <c r="E29" s="65" t="s">
        <v>39</v>
      </c>
      <c r="F29" s="65" t="s">
        <v>30</v>
      </c>
      <c r="G29" s="65" t="s">
        <v>40</v>
      </c>
      <c r="H29" s="65">
        <v>1</v>
      </c>
      <c r="I29" s="65" t="s">
        <v>41</v>
      </c>
      <c r="J29" s="65" t="s">
        <v>36</v>
      </c>
      <c r="K29" s="65" t="s">
        <v>42</v>
      </c>
      <c r="L29" s="65" t="s">
        <v>43</v>
      </c>
      <c r="M29" s="65" t="s">
        <v>44</v>
      </c>
    </row>
    <row r="31" ht="12" thickBot="1"/>
    <row r="32" spans="4:15" ht="13.5" thickBot="1">
      <c r="D32" s="117" t="s">
        <v>45</v>
      </c>
      <c r="E32" s="142" t="s">
        <v>46</v>
      </c>
      <c r="F32" s="143"/>
      <c r="G32" s="143"/>
      <c r="H32" s="143"/>
      <c r="I32" s="143"/>
      <c r="J32" s="143"/>
      <c r="K32" s="143"/>
      <c r="L32" s="143"/>
      <c r="M32" s="143"/>
      <c r="N32" s="143"/>
      <c r="O32" s="144"/>
    </row>
    <row r="33" spans="4:15" ht="39" thickBot="1">
      <c r="D33" s="145"/>
      <c r="E33" s="64" t="s">
        <v>47</v>
      </c>
      <c r="F33" s="64" t="s">
        <v>48</v>
      </c>
      <c r="G33" s="64" t="s">
        <v>49</v>
      </c>
      <c r="H33" s="64" t="s">
        <v>50</v>
      </c>
      <c r="I33" s="64" t="s">
        <v>51</v>
      </c>
      <c r="J33" s="64" t="s">
        <v>52</v>
      </c>
      <c r="K33" s="64" t="s">
        <v>53</v>
      </c>
      <c r="L33" s="64" t="s">
        <v>54</v>
      </c>
      <c r="M33" s="64" t="s">
        <v>55</v>
      </c>
      <c r="N33" s="64" t="s">
        <v>56</v>
      </c>
      <c r="O33" s="64" t="s">
        <v>57</v>
      </c>
    </row>
    <row r="34" spans="4:15" ht="39" thickBot="1">
      <c r="D34" s="65" t="s">
        <v>58</v>
      </c>
      <c r="E34" s="65" t="s">
        <v>59</v>
      </c>
      <c r="F34" s="65" t="s">
        <v>60</v>
      </c>
      <c r="G34" s="65" t="s">
        <v>32</v>
      </c>
      <c r="H34" s="65" t="s">
        <v>50</v>
      </c>
      <c r="I34" s="65" t="s">
        <v>34</v>
      </c>
      <c r="J34" s="65" t="s">
        <v>61</v>
      </c>
      <c r="K34" s="65" t="s">
        <v>62</v>
      </c>
      <c r="L34" s="65" t="s">
        <v>63</v>
      </c>
      <c r="M34" s="65" t="s">
        <v>43</v>
      </c>
      <c r="N34" s="65" t="s">
        <v>64</v>
      </c>
      <c r="O34" s="65" t="s">
        <v>65</v>
      </c>
    </row>
    <row r="35" spans="4:15" ht="39" thickBot="1">
      <c r="D35" s="65" t="s">
        <v>66</v>
      </c>
      <c r="E35" s="65" t="s">
        <v>31</v>
      </c>
      <c r="F35" s="65" t="s">
        <v>40</v>
      </c>
      <c r="G35" s="65" t="s">
        <v>67</v>
      </c>
      <c r="H35" s="65" t="s">
        <v>50</v>
      </c>
      <c r="I35" s="65" t="s">
        <v>68</v>
      </c>
      <c r="J35" s="65" t="s">
        <v>41</v>
      </c>
      <c r="K35" s="65" t="s">
        <v>69</v>
      </c>
      <c r="L35" s="65" t="s">
        <v>70</v>
      </c>
      <c r="M35" s="65" t="s">
        <v>38</v>
      </c>
      <c r="N35" s="65" t="s">
        <v>71</v>
      </c>
      <c r="O35" s="65" t="s">
        <v>72</v>
      </c>
    </row>
    <row r="38" ht="12" thickBot="1"/>
    <row r="39" spans="4:12" ht="38.25">
      <c r="D39" s="62" t="s">
        <v>73</v>
      </c>
      <c r="E39" s="136">
        <v>0.4</v>
      </c>
      <c r="F39" s="136">
        <v>0.5</v>
      </c>
      <c r="G39" s="136">
        <v>0.6</v>
      </c>
      <c r="H39" s="136">
        <v>0.7</v>
      </c>
      <c r="I39" s="136">
        <v>0.8</v>
      </c>
      <c r="J39" s="136">
        <v>0.9</v>
      </c>
      <c r="K39" s="136">
        <v>1</v>
      </c>
      <c r="L39" s="136">
        <v>1.2</v>
      </c>
    </row>
    <row r="40" spans="4:12" ht="39" thickBot="1">
      <c r="D40" s="63" t="s">
        <v>74</v>
      </c>
      <c r="E40" s="137"/>
      <c r="F40" s="137"/>
      <c r="G40" s="137"/>
      <c r="H40" s="137"/>
      <c r="I40" s="137"/>
      <c r="J40" s="137"/>
      <c r="K40" s="137"/>
      <c r="L40" s="137"/>
    </row>
    <row r="41" spans="4:12" ht="51.75" thickBot="1">
      <c r="D41" s="64" t="s">
        <v>75</v>
      </c>
      <c r="E41" s="65">
        <v>1.03</v>
      </c>
      <c r="F41" s="65">
        <v>1.02</v>
      </c>
      <c r="G41" s="65">
        <v>1.01</v>
      </c>
      <c r="H41" s="65">
        <v>1</v>
      </c>
      <c r="I41" s="65">
        <v>0.99</v>
      </c>
      <c r="J41" s="65">
        <v>0.98</v>
      </c>
      <c r="K41" s="65">
        <v>0.97</v>
      </c>
      <c r="L41" s="65">
        <v>0.95</v>
      </c>
    </row>
    <row r="44" ht="11.25">
      <c r="D44" s="66" t="s">
        <v>91</v>
      </c>
    </row>
    <row r="45" ht="12" thickBot="1"/>
    <row r="46" spans="4:15" ht="39" thickBot="1">
      <c r="D46" s="62" t="s">
        <v>76</v>
      </c>
      <c r="E46" s="142" t="s">
        <v>78</v>
      </c>
      <c r="F46" s="143"/>
      <c r="G46" s="143"/>
      <c r="H46" s="143"/>
      <c r="I46" s="143"/>
      <c r="J46" s="143"/>
      <c r="K46" s="143"/>
      <c r="L46" s="143"/>
      <c r="M46" s="143"/>
      <c r="N46" s="143"/>
      <c r="O46" s="144"/>
    </row>
    <row r="47" spans="4:15" ht="40.5" thickBot="1">
      <c r="D47" s="63" t="s">
        <v>77</v>
      </c>
      <c r="E47" s="64">
        <v>10</v>
      </c>
      <c r="F47" s="64">
        <v>15</v>
      </c>
      <c r="G47" s="64">
        <v>20</v>
      </c>
      <c r="H47" s="64">
        <v>25</v>
      </c>
      <c r="I47" s="64">
        <v>30</v>
      </c>
      <c r="J47" s="64">
        <v>35</v>
      </c>
      <c r="K47" s="64">
        <v>40</v>
      </c>
      <c r="L47" s="64">
        <v>45</v>
      </c>
      <c r="M47" s="64">
        <v>56</v>
      </c>
      <c r="N47" s="64">
        <v>55</v>
      </c>
      <c r="O47" s="64">
        <v>60</v>
      </c>
    </row>
    <row r="48" spans="4:15" ht="39" thickBot="1">
      <c r="D48" s="65">
        <v>90</v>
      </c>
      <c r="E48" s="65" t="s">
        <v>79</v>
      </c>
      <c r="F48" s="65" t="s">
        <v>80</v>
      </c>
      <c r="G48" s="65" t="s">
        <v>81</v>
      </c>
      <c r="H48" s="65" t="s">
        <v>82</v>
      </c>
      <c r="I48" s="65" t="s">
        <v>51</v>
      </c>
      <c r="J48" s="65" t="s">
        <v>40</v>
      </c>
      <c r="K48" s="65" t="s">
        <v>50</v>
      </c>
      <c r="L48" s="65" t="s">
        <v>83</v>
      </c>
      <c r="M48" s="65" t="s">
        <v>49</v>
      </c>
      <c r="N48" s="65" t="s">
        <v>70</v>
      </c>
      <c r="O48" s="65" t="s">
        <v>84</v>
      </c>
    </row>
    <row r="49" spans="4:15" ht="39" thickBot="1">
      <c r="D49" s="65">
        <v>70</v>
      </c>
      <c r="E49" s="65" t="s">
        <v>85</v>
      </c>
      <c r="F49" s="65" t="s">
        <v>86</v>
      </c>
      <c r="G49" s="65" t="s">
        <v>87</v>
      </c>
      <c r="H49" s="65" t="s">
        <v>80</v>
      </c>
      <c r="I49" s="65" t="s">
        <v>39</v>
      </c>
      <c r="J49" s="65" t="s">
        <v>88</v>
      </c>
      <c r="K49" s="65" t="s">
        <v>50</v>
      </c>
      <c r="L49" s="65" t="s">
        <v>89</v>
      </c>
      <c r="M49" s="65" t="s">
        <v>63</v>
      </c>
      <c r="N49" s="65" t="s">
        <v>71</v>
      </c>
      <c r="O49" s="65" t="s">
        <v>90</v>
      </c>
    </row>
  </sheetData>
  <mergeCells count="15">
    <mergeCell ref="E46:O46"/>
    <mergeCell ref="D32:D33"/>
    <mergeCell ref="E32:O32"/>
    <mergeCell ref="E39:E40"/>
    <mergeCell ref="F39:F40"/>
    <mergeCell ref="G39:G40"/>
    <mergeCell ref="H39:H40"/>
    <mergeCell ref="I39:I40"/>
    <mergeCell ref="J39:J40"/>
    <mergeCell ref="K39:K40"/>
    <mergeCell ref="L39:L40"/>
    <mergeCell ref="C2:C3"/>
    <mergeCell ref="D2:E2"/>
    <mergeCell ref="F2:G2"/>
    <mergeCell ref="E26:M2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B2:G20"/>
  <sheetViews>
    <sheetView workbookViewId="0" topLeftCell="A1">
      <selection activeCell="C21" sqref="C21"/>
    </sheetView>
  </sheetViews>
  <sheetFormatPr defaultColWidth="11.421875" defaultRowHeight="12.75"/>
  <sheetData>
    <row r="2" spans="2:7" ht="12.75">
      <c r="B2" s="107" t="s">
        <v>132</v>
      </c>
      <c r="C2" s="113">
        <f>Hoja1!D10</f>
        <v>6</v>
      </c>
      <c r="D2" t="str">
        <f>Hoja1!H10</f>
        <v>Monofásica</v>
      </c>
      <c r="E2" s="113">
        <f>Hoja1!D10</f>
        <v>6</v>
      </c>
      <c r="G2" s="110">
        <f>Hoja1!W10/1000</f>
        <v>0.5411764705882353</v>
      </c>
    </row>
    <row r="3" spans="2:7" ht="12.75">
      <c r="B3" s="107">
        <v>6</v>
      </c>
      <c r="C3" t="str">
        <f aca="true" t="shared" si="0" ref="C3:C18">IF(B3&gt;$C$2,B3,"-")</f>
        <v>-</v>
      </c>
      <c r="D3">
        <f>IF(AND(D2="DC",E2&gt;10),1,0)</f>
        <v>0</v>
      </c>
      <c r="F3">
        <v>6</v>
      </c>
      <c r="G3" s="107">
        <f aca="true" t="shared" si="1" ref="G3:G8">IF(F3&gt;$G$2,F3,"-")</f>
        <v>6</v>
      </c>
    </row>
    <row r="4" spans="2:7" ht="12.75">
      <c r="B4" s="107">
        <v>10</v>
      </c>
      <c r="C4">
        <f t="shared" si="0"/>
        <v>10</v>
      </c>
      <c r="F4">
        <v>10</v>
      </c>
      <c r="G4" s="107">
        <f t="shared" si="1"/>
        <v>10</v>
      </c>
    </row>
    <row r="5" spans="2:7" ht="12.75">
      <c r="B5" s="107">
        <v>16</v>
      </c>
      <c r="C5">
        <f t="shared" si="0"/>
        <v>16</v>
      </c>
      <c r="F5">
        <v>15</v>
      </c>
      <c r="G5" s="107">
        <f t="shared" si="1"/>
        <v>15</v>
      </c>
    </row>
    <row r="6" spans="2:7" ht="12.75">
      <c r="B6" s="107">
        <v>20</v>
      </c>
      <c r="C6">
        <f t="shared" si="0"/>
        <v>20</v>
      </c>
      <c r="F6">
        <v>25</v>
      </c>
      <c r="G6" s="107">
        <f t="shared" si="1"/>
        <v>25</v>
      </c>
    </row>
    <row r="7" spans="2:7" ht="12.75">
      <c r="B7" s="107">
        <v>25</v>
      </c>
      <c r="C7">
        <f t="shared" si="0"/>
        <v>25</v>
      </c>
      <c r="F7">
        <v>36</v>
      </c>
      <c r="G7" s="107">
        <f t="shared" si="1"/>
        <v>36</v>
      </c>
    </row>
    <row r="8" spans="2:7" ht="12.75">
      <c r="B8" s="107">
        <v>32</v>
      </c>
      <c r="C8">
        <f t="shared" si="0"/>
        <v>32</v>
      </c>
      <c r="F8">
        <v>50</v>
      </c>
      <c r="G8" s="107">
        <f t="shared" si="1"/>
        <v>50</v>
      </c>
    </row>
    <row r="9" spans="2:7" ht="12.75">
      <c r="B9" s="107">
        <v>40</v>
      </c>
      <c r="C9">
        <f t="shared" si="0"/>
        <v>40</v>
      </c>
      <c r="G9">
        <f>MIN(G3:G8)</f>
        <v>6</v>
      </c>
    </row>
    <row r="10" spans="2:3" ht="12.75">
      <c r="B10" s="107">
        <v>50</v>
      </c>
      <c r="C10">
        <f t="shared" si="0"/>
        <v>50</v>
      </c>
    </row>
    <row r="11" spans="2:3" ht="12.75">
      <c r="B11" s="107">
        <v>63</v>
      </c>
      <c r="C11">
        <f t="shared" si="0"/>
        <v>63</v>
      </c>
    </row>
    <row r="12" spans="2:3" ht="12.75">
      <c r="B12" s="107">
        <v>80</v>
      </c>
      <c r="C12">
        <f t="shared" si="0"/>
        <v>80</v>
      </c>
    </row>
    <row r="13" spans="2:3" ht="12.75">
      <c r="B13" s="107">
        <v>100</v>
      </c>
      <c r="C13">
        <f t="shared" si="0"/>
        <v>100</v>
      </c>
    </row>
    <row r="14" spans="2:3" ht="12.75">
      <c r="B14" s="107">
        <v>125</v>
      </c>
      <c r="C14">
        <f t="shared" si="0"/>
        <v>125</v>
      </c>
    </row>
    <row r="15" spans="2:3" ht="12.75">
      <c r="B15" s="107">
        <v>160</v>
      </c>
      <c r="C15">
        <f t="shared" si="0"/>
        <v>160</v>
      </c>
    </row>
    <row r="16" spans="2:3" ht="12.75">
      <c r="B16" s="107">
        <v>250</v>
      </c>
      <c r="C16">
        <f t="shared" si="0"/>
        <v>250</v>
      </c>
    </row>
    <row r="17" spans="2:3" ht="12.75">
      <c r="B17" s="107">
        <v>320</v>
      </c>
      <c r="C17">
        <f t="shared" si="0"/>
        <v>320</v>
      </c>
    </row>
    <row r="18" spans="2:3" ht="12.75">
      <c r="B18" s="107">
        <v>400</v>
      </c>
      <c r="C18">
        <f t="shared" si="0"/>
        <v>400</v>
      </c>
    </row>
    <row r="19" spans="2:3" ht="12.75">
      <c r="B19" s="107">
        <v>630</v>
      </c>
      <c r="C19">
        <f>IF(B19&gt;$C$2,B19,0)</f>
        <v>630</v>
      </c>
    </row>
    <row r="20" ht="12.75">
      <c r="C20">
        <f>MIN(C3:C19)</f>
        <v>10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C3:I69"/>
  <sheetViews>
    <sheetView workbookViewId="0" topLeftCell="A34">
      <selection activeCell="E41" sqref="E41"/>
    </sheetView>
  </sheetViews>
  <sheetFormatPr defaultColWidth="11.421875" defaultRowHeight="12.75"/>
  <cols>
    <col min="1" max="4" width="7.00390625" style="2" customWidth="1"/>
    <col min="5" max="5" width="7.140625" style="2" customWidth="1"/>
    <col min="6" max="16384" width="7.00390625" style="2" customWidth="1"/>
  </cols>
  <sheetData>
    <row r="3" ht="11.25">
      <c r="C3" s="1" t="s">
        <v>17</v>
      </c>
    </row>
    <row r="4" ht="6" customHeight="1"/>
    <row r="5" spans="3:9" ht="11.25">
      <c r="C5" s="4">
        <v>1.5</v>
      </c>
      <c r="D5" s="4"/>
      <c r="E5" s="3"/>
      <c r="F5" s="3"/>
      <c r="G5" s="3"/>
      <c r="H5" s="3"/>
      <c r="I5" s="3"/>
    </row>
    <row r="6" spans="3:9" ht="11.25">
      <c r="C6" s="4">
        <v>2.5</v>
      </c>
      <c r="D6" s="4"/>
      <c r="E6" s="3"/>
      <c r="F6" s="3"/>
      <c r="G6" s="3"/>
      <c r="H6" s="3"/>
      <c r="I6" s="3"/>
    </row>
    <row r="7" spans="3:9" ht="11.25">
      <c r="C7" s="4">
        <v>4</v>
      </c>
      <c r="D7" s="4"/>
      <c r="E7" s="3"/>
      <c r="F7" s="3"/>
      <c r="G7" s="3"/>
      <c r="H7" s="3"/>
      <c r="I7" s="3"/>
    </row>
    <row r="8" spans="3:9" ht="11.25">
      <c r="C8" s="4">
        <v>6</v>
      </c>
      <c r="D8" s="4">
        <v>44</v>
      </c>
      <c r="E8" s="3"/>
      <c r="F8" s="3"/>
      <c r="G8" s="3"/>
      <c r="H8" s="3"/>
      <c r="I8" s="3"/>
    </row>
    <row r="9" spans="3:9" ht="11.25">
      <c r="C9" s="4">
        <v>10</v>
      </c>
      <c r="D9" s="4">
        <v>61</v>
      </c>
      <c r="E9" s="3"/>
      <c r="F9" s="3"/>
      <c r="G9" s="3"/>
      <c r="H9" s="3"/>
      <c r="I9" s="3"/>
    </row>
    <row r="10" spans="3:9" ht="11.25">
      <c r="C10" s="4">
        <v>16</v>
      </c>
      <c r="D10" s="4">
        <v>82</v>
      </c>
      <c r="E10" s="3"/>
      <c r="F10" s="3"/>
      <c r="G10" s="3"/>
      <c r="H10" s="3"/>
      <c r="I10" s="3"/>
    </row>
    <row r="11" spans="3:9" ht="11.25">
      <c r="C11" s="4">
        <v>25</v>
      </c>
      <c r="D11" s="4">
        <v>110</v>
      </c>
      <c r="E11" s="3"/>
      <c r="F11" s="3"/>
      <c r="G11" s="3"/>
      <c r="H11" s="3"/>
      <c r="I11" s="3"/>
    </row>
    <row r="12" spans="3:9" ht="11.25">
      <c r="C12" s="4">
        <v>35</v>
      </c>
      <c r="D12" s="4">
        <v>135</v>
      </c>
      <c r="E12" s="3"/>
      <c r="F12" s="3"/>
      <c r="G12" s="3"/>
      <c r="H12" s="3"/>
      <c r="I12" s="3"/>
    </row>
    <row r="13" spans="3:9" ht="11.25">
      <c r="C13" s="4">
        <v>50</v>
      </c>
      <c r="D13" s="4">
        <v>165</v>
      </c>
      <c r="E13" s="3"/>
      <c r="F13" s="3"/>
      <c r="G13" s="3"/>
      <c r="H13" s="3"/>
      <c r="I13" s="3"/>
    </row>
    <row r="14" spans="3:9" ht="11.25">
      <c r="C14" s="4">
        <v>70</v>
      </c>
      <c r="D14" s="4">
        <v>210</v>
      </c>
      <c r="E14" s="3"/>
      <c r="F14" s="3"/>
      <c r="G14" s="3"/>
      <c r="H14" s="3"/>
      <c r="I14" s="3"/>
    </row>
    <row r="15" spans="3:9" ht="11.25">
      <c r="C15" s="4">
        <v>95</v>
      </c>
      <c r="D15" s="4">
        <v>260</v>
      </c>
      <c r="E15" s="3"/>
      <c r="F15" s="3"/>
      <c r="G15" s="3"/>
      <c r="H15" s="3"/>
      <c r="I15" s="3"/>
    </row>
    <row r="16" spans="3:9" ht="11.25">
      <c r="C16" s="4">
        <v>120</v>
      </c>
      <c r="D16" s="4">
        <v>300</v>
      </c>
      <c r="E16" s="3"/>
      <c r="F16" s="3"/>
      <c r="G16" s="3"/>
      <c r="H16" s="3"/>
      <c r="I16" s="3"/>
    </row>
    <row r="17" spans="3:9" ht="11.25">
      <c r="C17" s="4">
        <v>150</v>
      </c>
      <c r="D17" s="4">
        <v>350</v>
      </c>
      <c r="E17" s="3"/>
      <c r="F17" s="3"/>
      <c r="G17" s="3"/>
      <c r="H17" s="3"/>
      <c r="I17" s="3"/>
    </row>
    <row r="18" spans="3:9" ht="11.25">
      <c r="C18" s="4">
        <v>185</v>
      </c>
      <c r="D18" s="4">
        <v>400</v>
      </c>
      <c r="E18" s="3"/>
      <c r="F18" s="3"/>
      <c r="G18" s="3"/>
      <c r="H18" s="3"/>
      <c r="I18" s="3"/>
    </row>
    <row r="19" spans="3:9" ht="11.25">
      <c r="C19" s="4">
        <v>240</v>
      </c>
      <c r="D19" s="4">
        <v>475</v>
      </c>
      <c r="E19" s="3"/>
      <c r="F19" s="3"/>
      <c r="G19" s="3"/>
      <c r="H19" s="3"/>
      <c r="I19" s="3"/>
    </row>
    <row r="20" spans="3:9" ht="11.25">
      <c r="C20" s="4">
        <v>300</v>
      </c>
      <c r="D20" s="4">
        <v>545</v>
      </c>
      <c r="E20" s="3"/>
      <c r="F20" s="3"/>
      <c r="G20" s="3"/>
      <c r="H20" s="3"/>
      <c r="I20" s="3"/>
    </row>
    <row r="21" spans="3:9" ht="11.25">
      <c r="C21" s="4">
        <v>400</v>
      </c>
      <c r="D21" s="4">
        <v>645</v>
      </c>
      <c r="E21" s="3"/>
      <c r="F21" s="3"/>
      <c r="G21" s="3"/>
      <c r="H21" s="3"/>
      <c r="I21" s="3"/>
    </row>
    <row r="22" spans="3:9" ht="11.25">
      <c r="C22" s="4">
        <v>500</v>
      </c>
      <c r="D22" s="4"/>
      <c r="E22" s="3"/>
      <c r="F22" s="3"/>
      <c r="G22" s="3"/>
      <c r="H22" s="3"/>
      <c r="I22" s="3"/>
    </row>
    <row r="23" spans="3:9" ht="11.25">
      <c r="C23" s="4">
        <v>630</v>
      </c>
      <c r="D23" s="4"/>
      <c r="E23" s="3"/>
      <c r="F23" s="3"/>
      <c r="G23" s="3"/>
      <c r="H23" s="3"/>
      <c r="I23" s="3"/>
    </row>
    <row r="25" ht="11.25">
      <c r="C25" s="1" t="s">
        <v>7</v>
      </c>
    </row>
    <row r="26" ht="6" customHeight="1"/>
    <row r="27" spans="4:5" s="3" customFormat="1" ht="11.25">
      <c r="D27" s="3" t="s">
        <v>9</v>
      </c>
      <c r="E27" s="3" t="s">
        <v>8</v>
      </c>
    </row>
    <row r="28" spans="3:5" ht="11.25">
      <c r="C28" s="4">
        <v>1.5</v>
      </c>
      <c r="D28" s="4"/>
      <c r="E28" s="4"/>
    </row>
    <row r="29" spans="3:5" ht="11.25">
      <c r="C29" s="4">
        <v>2.5</v>
      </c>
      <c r="D29" s="4"/>
      <c r="E29" s="4"/>
    </row>
    <row r="30" spans="3:5" ht="11.25">
      <c r="C30" s="4">
        <v>4</v>
      </c>
      <c r="D30" s="4"/>
      <c r="E30" s="4"/>
    </row>
    <row r="31" spans="3:5" ht="11.25">
      <c r="C31" s="4">
        <v>6</v>
      </c>
      <c r="D31" s="4">
        <v>66</v>
      </c>
      <c r="E31" s="14">
        <f aca="true" t="shared" si="0" ref="E31:E44">D31*1.225</f>
        <v>80.85000000000001</v>
      </c>
    </row>
    <row r="32" spans="3:5" ht="11.25">
      <c r="C32" s="4">
        <v>10</v>
      </c>
      <c r="D32" s="4">
        <v>88</v>
      </c>
      <c r="E32" s="14">
        <f t="shared" si="0"/>
        <v>107.80000000000001</v>
      </c>
    </row>
    <row r="33" spans="3:5" ht="11.25">
      <c r="C33" s="4">
        <v>16</v>
      </c>
      <c r="D33" s="4">
        <v>115</v>
      </c>
      <c r="E33" s="14">
        <f t="shared" si="0"/>
        <v>140.875</v>
      </c>
    </row>
    <row r="34" spans="3:5" ht="11.25">
      <c r="C34" s="4">
        <v>25</v>
      </c>
      <c r="D34" s="4">
        <v>150</v>
      </c>
      <c r="E34" s="14">
        <f t="shared" si="0"/>
        <v>183.75</v>
      </c>
    </row>
    <row r="35" spans="3:5" ht="11.25">
      <c r="C35" s="4">
        <v>35</v>
      </c>
      <c r="D35" s="4">
        <v>180</v>
      </c>
      <c r="E35" s="14">
        <f t="shared" si="0"/>
        <v>220.50000000000003</v>
      </c>
    </row>
    <row r="36" spans="3:5" ht="11.25">
      <c r="C36" s="4">
        <v>50</v>
      </c>
      <c r="D36" s="4">
        <v>215</v>
      </c>
      <c r="E36" s="14">
        <f t="shared" si="0"/>
        <v>263.375</v>
      </c>
    </row>
    <row r="37" spans="3:5" ht="11.25">
      <c r="C37" s="4">
        <v>70</v>
      </c>
      <c r="D37" s="4">
        <v>260</v>
      </c>
      <c r="E37" s="14">
        <f t="shared" si="0"/>
        <v>318.5</v>
      </c>
    </row>
    <row r="38" spans="3:5" ht="11.25">
      <c r="C38" s="4">
        <v>95</v>
      </c>
      <c r="D38" s="4">
        <v>310</v>
      </c>
      <c r="E38" s="14">
        <f t="shared" si="0"/>
        <v>379.75</v>
      </c>
    </row>
    <row r="39" spans="3:5" ht="11.25">
      <c r="C39" s="4">
        <v>120</v>
      </c>
      <c r="D39" s="4">
        <v>355</v>
      </c>
      <c r="E39" s="14">
        <f t="shared" si="0"/>
        <v>434.87500000000006</v>
      </c>
    </row>
    <row r="40" spans="3:5" ht="11.25">
      <c r="C40" s="4">
        <v>150</v>
      </c>
      <c r="D40" s="4">
        <v>400</v>
      </c>
      <c r="E40" s="14">
        <f t="shared" si="0"/>
        <v>490.00000000000006</v>
      </c>
    </row>
    <row r="41" spans="3:5" ht="11.25">
      <c r="C41" s="4">
        <v>185</v>
      </c>
      <c r="D41" s="4">
        <v>450</v>
      </c>
      <c r="E41" s="14">
        <f t="shared" si="0"/>
        <v>551.25</v>
      </c>
    </row>
    <row r="42" spans="3:5" ht="11.25">
      <c r="C42" s="4">
        <v>240</v>
      </c>
      <c r="D42" s="4">
        <v>520</v>
      </c>
      <c r="E42" s="14">
        <f t="shared" si="0"/>
        <v>637</v>
      </c>
    </row>
    <row r="43" spans="3:5" ht="11.25">
      <c r="C43" s="4">
        <v>300</v>
      </c>
      <c r="D43" s="4">
        <v>590</v>
      </c>
      <c r="E43" s="14">
        <f t="shared" si="0"/>
        <v>722.75</v>
      </c>
    </row>
    <row r="44" spans="3:5" ht="11.25">
      <c r="C44" s="4">
        <v>400</v>
      </c>
      <c r="D44" s="4">
        <v>665</v>
      </c>
      <c r="E44" s="14">
        <f t="shared" si="0"/>
        <v>814.6250000000001</v>
      </c>
    </row>
    <row r="45" spans="3:5" ht="11.25">
      <c r="C45" s="4">
        <v>500</v>
      </c>
      <c r="D45" s="4"/>
      <c r="E45" s="4"/>
    </row>
    <row r="46" spans="3:5" ht="11.25">
      <c r="C46" s="4">
        <v>630</v>
      </c>
      <c r="D46" s="4"/>
      <c r="E46" s="4"/>
    </row>
    <row r="48" ht="11.25">
      <c r="C48" s="1" t="s">
        <v>16</v>
      </c>
    </row>
    <row r="49" ht="6" customHeight="1"/>
    <row r="50" spans="4:5" s="3" customFormat="1" ht="11.25">
      <c r="D50" s="3" t="s">
        <v>9</v>
      </c>
      <c r="E50" s="3" t="s">
        <v>8</v>
      </c>
    </row>
    <row r="51" spans="3:5" ht="11.25">
      <c r="C51" s="4">
        <v>1.5</v>
      </c>
      <c r="D51" s="4">
        <v>16</v>
      </c>
      <c r="E51" s="4">
        <v>18</v>
      </c>
    </row>
    <row r="52" spans="3:5" ht="11.25">
      <c r="C52" s="4">
        <v>2.5</v>
      </c>
      <c r="D52" s="4">
        <v>22</v>
      </c>
      <c r="E52" s="4">
        <v>25</v>
      </c>
    </row>
    <row r="53" spans="3:5" ht="11.25">
      <c r="C53" s="4">
        <v>4</v>
      </c>
      <c r="D53" s="4">
        <v>30</v>
      </c>
      <c r="E53" s="4">
        <v>34</v>
      </c>
    </row>
    <row r="54" spans="3:5" ht="11.25">
      <c r="C54" s="4">
        <v>6</v>
      </c>
      <c r="D54" s="4">
        <v>37</v>
      </c>
      <c r="E54" s="14">
        <v>44</v>
      </c>
    </row>
    <row r="55" spans="3:5" ht="11.25">
      <c r="C55" s="4">
        <v>10</v>
      </c>
      <c r="D55" s="4">
        <v>52</v>
      </c>
      <c r="E55" s="14">
        <v>60</v>
      </c>
    </row>
    <row r="56" spans="3:5" ht="11.25">
      <c r="C56" s="4">
        <v>16</v>
      </c>
      <c r="D56" s="4">
        <v>70</v>
      </c>
      <c r="E56" s="14">
        <v>80</v>
      </c>
    </row>
    <row r="57" spans="3:5" ht="11.25">
      <c r="C57" s="4">
        <v>25</v>
      </c>
      <c r="D57" s="4">
        <v>88</v>
      </c>
      <c r="E57" s="14">
        <v>106</v>
      </c>
    </row>
    <row r="58" spans="3:5" ht="11.25">
      <c r="C58" s="4">
        <v>35</v>
      </c>
      <c r="D58" s="4">
        <v>110</v>
      </c>
      <c r="E58" s="14">
        <v>131</v>
      </c>
    </row>
    <row r="59" spans="3:5" ht="11.25">
      <c r="C59" s="4">
        <v>50</v>
      </c>
      <c r="D59" s="4">
        <v>133</v>
      </c>
      <c r="E59" s="14">
        <v>159</v>
      </c>
    </row>
    <row r="60" spans="3:5" ht="11.25">
      <c r="C60" s="4">
        <v>70</v>
      </c>
      <c r="D60" s="4">
        <v>171</v>
      </c>
      <c r="E60" s="14">
        <v>202</v>
      </c>
    </row>
    <row r="61" spans="3:5" ht="11.25">
      <c r="C61" s="4">
        <v>95</v>
      </c>
      <c r="D61" s="4">
        <v>207</v>
      </c>
      <c r="E61" s="14">
        <v>245</v>
      </c>
    </row>
    <row r="62" spans="3:5" ht="11.25">
      <c r="C62" s="4">
        <v>120</v>
      </c>
      <c r="D62" s="4">
        <v>240</v>
      </c>
      <c r="E62" s="14">
        <v>284</v>
      </c>
    </row>
    <row r="63" spans="3:5" ht="11.25">
      <c r="C63" s="4">
        <v>150</v>
      </c>
      <c r="D63" s="4">
        <v>278</v>
      </c>
      <c r="E63" s="14">
        <v>338</v>
      </c>
    </row>
    <row r="64" spans="3:5" ht="11.25">
      <c r="C64" s="4">
        <v>185</v>
      </c>
      <c r="D64" s="4">
        <v>317</v>
      </c>
      <c r="E64" s="14">
        <v>386</v>
      </c>
    </row>
    <row r="65" spans="3:5" ht="11.25">
      <c r="C65" s="4">
        <v>240</v>
      </c>
      <c r="D65" s="4">
        <v>374</v>
      </c>
      <c r="E65" s="14">
        <v>455</v>
      </c>
    </row>
    <row r="66" spans="3:5" ht="11.25">
      <c r="C66" s="4">
        <v>300</v>
      </c>
      <c r="D66" s="4">
        <v>423</v>
      </c>
      <c r="E66" s="14">
        <v>524</v>
      </c>
    </row>
    <row r="67" spans="3:5" ht="11.25">
      <c r="C67" s="4">
        <v>400</v>
      </c>
      <c r="D67" s="4"/>
      <c r="E67" s="14"/>
    </row>
    <row r="68" spans="3:5" ht="11.25">
      <c r="C68" s="4">
        <v>500</v>
      </c>
      <c r="D68" s="4"/>
      <c r="E68" s="4"/>
    </row>
    <row r="69" spans="3:5" ht="11.25">
      <c r="C69" s="4">
        <v>630</v>
      </c>
      <c r="D69" s="4"/>
      <c r="E69" s="4"/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B2:G34"/>
  <sheetViews>
    <sheetView workbookViewId="0" topLeftCell="A1">
      <selection activeCell="E12" sqref="E12"/>
    </sheetView>
  </sheetViews>
  <sheetFormatPr defaultColWidth="11.421875" defaultRowHeight="12.75"/>
  <sheetData>
    <row r="2" spans="2:7" ht="12.75">
      <c r="B2" s="107" t="s">
        <v>137</v>
      </c>
      <c r="C2" s="107" t="s">
        <v>138</v>
      </c>
      <c r="D2" s="107" t="s">
        <v>139</v>
      </c>
      <c r="E2" s="107"/>
      <c r="F2" s="107"/>
      <c r="G2" s="107"/>
    </row>
    <row r="3" spans="2:4" ht="12.75">
      <c r="B3" s="107">
        <v>1</v>
      </c>
      <c r="C3" s="107">
        <v>7.35</v>
      </c>
      <c r="D3" s="107">
        <v>42.4</v>
      </c>
    </row>
    <row r="4" spans="2:4" ht="12.75">
      <c r="B4" s="107">
        <v>2</v>
      </c>
      <c r="C4" s="107">
        <v>6.54</v>
      </c>
      <c r="D4" s="107">
        <v>33.6</v>
      </c>
    </row>
    <row r="5" spans="2:4" ht="12.75">
      <c r="B5" s="107">
        <v>3</v>
      </c>
      <c r="C5" s="107">
        <v>5.83</v>
      </c>
      <c r="D5" s="107">
        <v>26.7</v>
      </c>
    </row>
    <row r="6" spans="2:4" ht="12.75">
      <c r="B6" s="107">
        <v>4</v>
      </c>
      <c r="C6" s="107">
        <v>5.19</v>
      </c>
      <c r="D6" s="107">
        <v>21.1</v>
      </c>
    </row>
    <row r="7" spans="2:4" ht="12.75">
      <c r="B7" s="107">
        <v>5</v>
      </c>
      <c r="C7" s="107">
        <v>4.62</v>
      </c>
      <c r="D7" s="107">
        <v>16.8</v>
      </c>
    </row>
    <row r="8" spans="2:4" ht="12.75">
      <c r="B8" s="107">
        <v>6</v>
      </c>
      <c r="C8" s="107">
        <v>4.11</v>
      </c>
      <c r="D8" s="107">
        <v>13.3</v>
      </c>
    </row>
    <row r="9" spans="2:4" ht="12.75">
      <c r="B9" s="107">
        <v>7</v>
      </c>
      <c r="C9" s="107">
        <v>3.66</v>
      </c>
      <c r="D9" s="107">
        <v>10.5</v>
      </c>
    </row>
    <row r="10" spans="2:4" ht="12.75">
      <c r="B10" s="107">
        <v>8</v>
      </c>
      <c r="C10" s="107">
        <v>3.26</v>
      </c>
      <c r="D10" s="107">
        <v>8.36</v>
      </c>
    </row>
    <row r="11" spans="2:4" ht="12.75">
      <c r="B11" s="107">
        <v>9</v>
      </c>
      <c r="C11" s="107">
        <v>2.91</v>
      </c>
      <c r="D11" s="107">
        <v>6.63</v>
      </c>
    </row>
    <row r="12" spans="2:4" ht="12.75">
      <c r="B12" s="107">
        <v>10</v>
      </c>
      <c r="C12" s="107">
        <v>2.59</v>
      </c>
      <c r="D12" s="107">
        <v>5.26</v>
      </c>
    </row>
    <row r="13" spans="2:4" ht="12.75">
      <c r="B13" s="107">
        <v>11</v>
      </c>
      <c r="C13" s="107">
        <v>2.3</v>
      </c>
      <c r="D13" s="107">
        <v>4.17</v>
      </c>
    </row>
    <row r="14" spans="2:4" ht="12.75">
      <c r="B14" s="107">
        <v>12</v>
      </c>
      <c r="C14" s="107">
        <v>2.05</v>
      </c>
      <c r="D14" s="107">
        <v>3.31</v>
      </c>
    </row>
    <row r="15" spans="2:4" ht="12.75">
      <c r="B15" s="107">
        <v>13</v>
      </c>
      <c r="C15" s="107">
        <v>1.83</v>
      </c>
      <c r="D15" s="107">
        <v>2.62</v>
      </c>
    </row>
    <row r="16" spans="2:4" ht="12.75">
      <c r="B16" s="107">
        <v>14</v>
      </c>
      <c r="C16" s="107">
        <v>1.63</v>
      </c>
      <c r="D16" s="107">
        <v>2.08</v>
      </c>
    </row>
    <row r="17" spans="2:4" ht="12.75">
      <c r="B17" s="107">
        <v>15</v>
      </c>
      <c r="C17" s="107">
        <v>1.45</v>
      </c>
      <c r="D17" s="107">
        <v>1.65</v>
      </c>
    </row>
    <row r="18" spans="2:4" ht="12.75">
      <c r="B18" s="107">
        <v>16</v>
      </c>
      <c r="C18" s="107">
        <v>1.29</v>
      </c>
      <c r="D18" s="107">
        <v>1.31</v>
      </c>
    </row>
    <row r="19" spans="2:4" ht="12.75">
      <c r="B19" s="107">
        <v>17</v>
      </c>
      <c r="C19" s="107">
        <v>1.15</v>
      </c>
      <c r="D19" s="107">
        <v>1.04</v>
      </c>
    </row>
    <row r="20" spans="2:4" ht="12.75">
      <c r="B20" s="107">
        <v>18</v>
      </c>
      <c r="C20" s="107">
        <v>1.02</v>
      </c>
      <c r="D20" s="107">
        <v>0.823</v>
      </c>
    </row>
    <row r="21" spans="2:4" ht="12.75">
      <c r="B21" s="107">
        <v>19</v>
      </c>
      <c r="C21" s="107">
        <v>0.912</v>
      </c>
      <c r="D21" s="107">
        <v>0.653</v>
      </c>
    </row>
    <row r="22" spans="2:4" ht="12.75">
      <c r="B22" s="107">
        <v>20</v>
      </c>
      <c r="C22" s="107">
        <v>0.812</v>
      </c>
      <c r="D22" s="107">
        <v>0.518</v>
      </c>
    </row>
    <row r="23" spans="2:4" ht="12.75">
      <c r="B23" s="107">
        <v>21</v>
      </c>
      <c r="C23" s="107">
        <v>0.723</v>
      </c>
      <c r="D23" s="107">
        <v>0.41</v>
      </c>
    </row>
    <row r="24" spans="2:4" ht="12.75">
      <c r="B24" s="107">
        <v>22</v>
      </c>
      <c r="C24" s="107">
        <v>0.644</v>
      </c>
      <c r="D24" s="107">
        <v>0.326</v>
      </c>
    </row>
    <row r="25" spans="2:4" ht="12.75">
      <c r="B25" s="107">
        <v>23</v>
      </c>
      <c r="C25" s="107">
        <v>0.573</v>
      </c>
      <c r="D25" s="107">
        <v>0.258</v>
      </c>
    </row>
    <row r="26" spans="2:4" ht="12.75">
      <c r="B26" s="107">
        <v>24</v>
      </c>
      <c r="C26" s="107">
        <v>0.511</v>
      </c>
      <c r="D26" s="107">
        <v>0.205</v>
      </c>
    </row>
    <row r="27" spans="2:4" ht="12.75">
      <c r="B27" s="107">
        <v>25</v>
      </c>
      <c r="C27" s="107">
        <v>0.455</v>
      </c>
      <c r="D27" s="107">
        <v>0.162</v>
      </c>
    </row>
    <row r="28" spans="2:4" ht="12.75">
      <c r="B28" s="107">
        <v>26</v>
      </c>
      <c r="C28" s="107">
        <v>0.405</v>
      </c>
      <c r="D28" s="107">
        <v>0.129</v>
      </c>
    </row>
    <row r="29" spans="2:4" ht="12.75">
      <c r="B29" s="107">
        <v>27</v>
      </c>
      <c r="C29" s="107">
        <v>0.361</v>
      </c>
      <c r="D29" s="107">
        <v>0.102</v>
      </c>
    </row>
    <row r="30" spans="2:4" ht="12.75">
      <c r="B30" s="107">
        <v>28</v>
      </c>
      <c r="C30" s="107">
        <v>0.321</v>
      </c>
      <c r="D30" s="107">
        <v>0.081</v>
      </c>
    </row>
    <row r="31" spans="2:4" ht="12.75">
      <c r="B31" s="107">
        <v>29</v>
      </c>
      <c r="C31" s="107">
        <v>0.286</v>
      </c>
      <c r="D31" s="107">
        <v>0.064</v>
      </c>
    </row>
    <row r="32" spans="2:4" ht="12.75">
      <c r="B32" s="107">
        <v>30</v>
      </c>
      <c r="C32" s="107">
        <v>0.255</v>
      </c>
      <c r="D32" s="107">
        <v>0.05</v>
      </c>
    </row>
    <row r="33" spans="2:4" ht="12.75">
      <c r="B33" s="107">
        <v>31</v>
      </c>
      <c r="C33" s="107">
        <v>0.227</v>
      </c>
      <c r="D33" s="107">
        <v>0.0404</v>
      </c>
    </row>
    <row r="34" spans="2:4" ht="12.75">
      <c r="B34" s="107">
        <v>32</v>
      </c>
      <c r="C34" s="107">
        <v>0.202</v>
      </c>
      <c r="D34" s="107">
        <v>0.032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rgil</dc:creator>
  <cp:keywords/>
  <dc:description/>
  <cp:lastModifiedBy>USUARIO</cp:lastModifiedBy>
  <dcterms:created xsi:type="dcterms:W3CDTF">2007-10-30T09:08:44Z</dcterms:created>
  <dcterms:modified xsi:type="dcterms:W3CDTF">2008-05-31T20:56:25Z</dcterms:modified>
  <cp:category/>
  <cp:version/>
  <cp:contentType/>
  <cp:contentStatus/>
</cp:coreProperties>
</file>